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Users\ashok\Desktop\Advance excel\WIRC\Cash flow statement &amp; ETR\"/>
    </mc:Choice>
  </mc:AlternateContent>
  <xr:revisionPtr revIDLastSave="0" documentId="13_ncr:1_{EAFFE605-8063-4875-9F12-53EA70E63157}" xr6:coauthVersionLast="45" xr6:coauthVersionMax="45" xr10:uidLastSave="{00000000-0000-0000-0000-000000000000}"/>
  <bookViews>
    <workbookView xWindow="-120" yWindow="-120" windowWidth="20730" windowHeight="11160" xr2:uid="{00000000-000D-0000-FFFF-FFFF00000000}"/>
  </bookViews>
  <sheets>
    <sheet name="COI &amp; DT &amp; Reco" sheetId="1" r:id="rId1"/>
    <sheet name="Ready Referencer" sheetId="2" r:id="rId2"/>
    <sheet name="Sheet3" sheetId="3" state="hidden" r:id="rId3"/>
  </sheets>
  <definedNames>
    <definedName name="_xlnm.Print_Area" localSheetId="0">'COI &amp; DT &amp; Reco'!$A$5:$I$55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1" l="1"/>
  <c r="C35" i="1"/>
  <c r="C34" i="1"/>
  <c r="D15" i="2" l="1"/>
  <c r="C15" i="2"/>
  <c r="D14" i="2"/>
  <c r="C14" i="2"/>
  <c r="C5" i="2"/>
  <c r="B5" i="2"/>
  <c r="F38" i="1"/>
  <c r="F36" i="1"/>
  <c r="C53" i="1"/>
  <c r="B53" i="1"/>
  <c r="B28" i="1"/>
  <c r="K6" i="3"/>
  <c r="J6" i="3"/>
  <c r="I6" i="3"/>
  <c r="G16" i="1"/>
  <c r="F13" i="3"/>
  <c r="F14" i="3" s="1"/>
  <c r="E13" i="3"/>
  <c r="E14" i="3" s="1"/>
  <c r="F11" i="3"/>
  <c r="F12" i="3" s="1"/>
  <c r="E11" i="3"/>
  <c r="E12" i="3" s="1"/>
  <c r="E10" i="3"/>
  <c r="F10" i="3"/>
  <c r="F9" i="3"/>
  <c r="E9" i="3"/>
  <c r="F8" i="3"/>
  <c r="F7" i="3"/>
  <c r="E7" i="3"/>
  <c r="E8" i="3" s="1"/>
  <c r="F6" i="3"/>
  <c r="E6" i="3"/>
  <c r="F5" i="3"/>
  <c r="E5" i="3"/>
  <c r="F4" i="3"/>
  <c r="E4" i="3"/>
  <c r="B16" i="2" l="1"/>
  <c r="C49" i="1" s="1"/>
  <c r="C16" i="2"/>
  <c r="D16" i="2"/>
  <c r="G12" i="2"/>
  <c r="F12" i="2"/>
  <c r="E12" i="2"/>
  <c r="G11" i="2"/>
  <c r="F11" i="2"/>
  <c r="E11" i="2"/>
  <c r="D11" i="2"/>
  <c r="C11" i="2"/>
  <c r="G13" i="2"/>
  <c r="F13" i="2"/>
  <c r="E13" i="2"/>
  <c r="B15" i="2"/>
  <c r="D12" i="2"/>
  <c r="C12" i="2"/>
  <c r="B12" i="2"/>
  <c r="B14" i="2"/>
  <c r="D13" i="2"/>
  <c r="C13" i="2"/>
  <c r="G24" i="1" l="1"/>
  <c r="H24" i="1" s="1"/>
  <c r="D24" i="1"/>
  <c r="D32" i="1" l="1"/>
  <c r="C20" i="1"/>
  <c r="E38" i="1" l="1"/>
  <c r="E36" i="1"/>
  <c r="G36" i="1" s="1"/>
  <c r="H36" i="1" s="1"/>
  <c r="C37" i="1"/>
  <c r="C18" i="1"/>
  <c r="G11" i="1" l="1"/>
  <c r="H11" i="1" s="1"/>
  <c r="D11" i="1"/>
  <c r="C43" i="1" l="1"/>
  <c r="G27" i="1" l="1"/>
  <c r="D27" i="1"/>
  <c r="C27" i="1"/>
  <c r="C10" i="1"/>
  <c r="H27" i="1" l="1"/>
  <c r="C46" i="1"/>
  <c r="C45" i="1"/>
  <c r="G23" i="1"/>
  <c r="H23" i="1" s="1"/>
  <c r="D23" i="1"/>
  <c r="D22" i="1"/>
  <c r="C48" i="1" l="1"/>
  <c r="C50" i="1" s="1"/>
  <c r="H35" i="1"/>
  <c r="G26" i="1"/>
  <c r="H26" i="1" s="1"/>
  <c r="D26" i="1"/>
  <c r="G31" i="1"/>
  <c r="D31" i="1"/>
  <c r="G33" i="1" l="1"/>
  <c r="H33" i="1" s="1"/>
  <c r="G32" i="1"/>
  <c r="H32" i="1" s="1"/>
  <c r="D33" i="1"/>
  <c r="G29" i="1"/>
  <c r="H29" i="1" s="1"/>
  <c r="B57" i="1"/>
  <c r="B58" i="1" s="1"/>
  <c r="G18" i="1"/>
  <c r="H18" i="1" s="1"/>
  <c r="G25" i="1"/>
  <c r="H25" i="1" s="1"/>
  <c r="D25" i="1"/>
  <c r="G12" i="1"/>
  <c r="H12" i="1" s="1"/>
  <c r="D12" i="1"/>
  <c r="C16" i="1" l="1"/>
  <c r="H16" i="1" s="1"/>
  <c r="D20" i="1"/>
  <c r="G22" i="1"/>
  <c r="H22" i="1" s="1"/>
  <c r="G20" i="1"/>
  <c r="H20" i="1" s="1"/>
  <c r="G14" i="1"/>
  <c r="C14" i="1"/>
  <c r="G13" i="1"/>
  <c r="H13" i="1" s="1"/>
  <c r="F8" i="1"/>
  <c r="F30" i="1" s="1"/>
  <c r="F34" i="1" s="1"/>
  <c r="E8" i="1"/>
  <c r="E30" i="1" s="1"/>
  <c r="E34" i="1" s="1"/>
  <c r="F39" i="1" l="1"/>
  <c r="C30" i="1"/>
  <c r="H14" i="1"/>
  <c r="G8" i="1"/>
  <c r="E37" i="1"/>
  <c r="E39" i="1"/>
  <c r="G30" i="1" l="1"/>
  <c r="G34" i="1" s="1"/>
  <c r="G37" i="1" s="1"/>
  <c r="H31" i="1"/>
  <c r="C38" i="1"/>
  <c r="G39" i="1"/>
  <c r="F37" i="1"/>
  <c r="F40" i="1" s="1"/>
  <c r="H8" i="1"/>
  <c r="H30" i="1" s="1"/>
  <c r="E40" i="1"/>
  <c r="H34" i="1" l="1"/>
  <c r="H37" i="1" s="1"/>
  <c r="G40" i="1"/>
  <c r="B60" i="1" s="1"/>
  <c r="H39" i="1"/>
  <c r="B59" i="1"/>
  <c r="B61" i="1"/>
  <c r="H40" i="1" l="1"/>
  <c r="B62" i="1" s="1"/>
  <c r="B63" i="1" s="1"/>
  <c r="F4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Bela Mehta</author>
    <author>Pratik Parikh</author>
  </authors>
  <commentList>
    <comment ref="D7" authorId="0" shapeId="0" xr:uid="{00000000-0006-0000-0000-000001000000}">
      <text>
        <r>
          <rPr>
            <sz val="9"/>
            <color indexed="81"/>
            <rFont val="Tahoma"/>
            <family val="2"/>
          </rPr>
          <t xml:space="preserve">Excluding Land
</t>
        </r>
      </text>
    </comment>
    <comment ref="B9" authorId="1" shapeId="0" xr:uid="{00000000-0006-0000-0000-000002000000}">
      <text>
        <r>
          <rPr>
            <sz val="9"/>
            <color indexed="81"/>
            <rFont val="Tahoma"/>
            <family val="2"/>
          </rPr>
          <t>Should be negative</t>
        </r>
      </text>
    </comment>
    <comment ref="B15" authorId="1" shapeId="0" xr:uid="{00000000-0006-0000-0000-000004000000}">
      <text>
        <r>
          <rPr>
            <sz val="9"/>
            <color indexed="81"/>
            <rFont val="Tahoma"/>
            <family val="2"/>
          </rPr>
          <t>Should be negative</t>
        </r>
      </text>
    </comment>
    <comment ref="B17" authorId="1" shapeId="0" xr:uid="{00000000-0006-0000-0000-000006000000}">
      <text>
        <r>
          <rPr>
            <sz val="9"/>
            <color indexed="81"/>
            <rFont val="Tahoma"/>
            <family val="2"/>
          </rPr>
          <t>Should be negative</t>
        </r>
      </text>
    </comment>
    <comment ref="B19" authorId="1" shapeId="0" xr:uid="{4DB71789-CE16-48AD-938B-ED1383B31722}">
      <text>
        <r>
          <rPr>
            <sz val="9"/>
            <color indexed="81"/>
            <rFont val="Tahoma"/>
            <family val="2"/>
          </rPr>
          <t>Should be negative</t>
        </r>
      </text>
    </comment>
    <comment ref="B21" authorId="1" shapeId="0" xr:uid="{92F97478-0595-4FF1-B18D-6B4CE4695582}">
      <text>
        <r>
          <rPr>
            <sz val="9"/>
            <color indexed="81"/>
            <rFont val="Tahoma"/>
            <family val="2"/>
          </rPr>
          <t>Should be negative</t>
        </r>
      </text>
    </comment>
    <comment ref="A22" authorId="0" shapeId="0" xr:uid="{00000000-0006-0000-0000-000005000000}">
      <text>
        <r>
          <rPr>
            <sz val="9"/>
            <color indexed="81"/>
            <rFont val="Tahoma"/>
            <family val="2"/>
          </rPr>
          <t>Various expenses disallowed permanently under income tax act . Insert separate Line for each expense</t>
        </r>
      </text>
    </comment>
    <comment ref="B28" authorId="1" shapeId="0" xr:uid="{00000000-0006-0000-0000-000007000000}">
      <text>
        <r>
          <rPr>
            <sz val="9"/>
            <color indexed="81"/>
            <rFont val="Tahoma"/>
            <family val="2"/>
          </rPr>
          <t>Should be negative</t>
        </r>
      </text>
    </comment>
    <comment ref="C31" authorId="1" shapeId="0" xr:uid="{00000000-0006-0000-0000-000008000000}">
      <text>
        <r>
          <rPr>
            <sz val="9"/>
            <color indexed="81"/>
            <rFont val="Tahoma"/>
            <family val="2"/>
          </rPr>
          <t>Should be negative</t>
        </r>
      </text>
    </comment>
    <comment ref="C32" authorId="1" shapeId="0" xr:uid="{00000000-0006-0000-0000-000009000000}">
      <text>
        <r>
          <rPr>
            <sz val="9"/>
            <color indexed="81"/>
            <rFont val="Tahoma"/>
            <family val="2"/>
          </rPr>
          <t>Should be negative</t>
        </r>
      </text>
    </comment>
    <comment ref="C33" authorId="1" shapeId="0" xr:uid="{3DD435AD-A9DD-444D-B6CF-7C333C9F15D5}">
      <text>
        <r>
          <rPr>
            <sz val="9"/>
            <color indexed="81"/>
            <rFont val="Tahoma"/>
            <family val="2"/>
          </rPr>
          <t>Should be negative</t>
        </r>
      </text>
    </comment>
    <comment ref="F38" authorId="1" shapeId="0" xr:uid="{00000000-0006-0000-0000-00000B000000}">
      <text>
        <r>
          <rPr>
            <sz val="9"/>
            <color indexed="81"/>
            <rFont val="Tahoma"/>
            <family val="2"/>
          </rPr>
          <t>Check PY Deferred Tax Rate</t>
        </r>
      </text>
    </comment>
    <comment ref="E40" authorId="1" shapeId="0" xr:uid="{00000000-0006-0000-0000-00000C000000}">
      <text>
        <r>
          <rPr>
            <sz val="9"/>
            <color indexed="81"/>
            <rFont val="Tahoma"/>
            <family val="2"/>
          </rPr>
          <t>Should match with closing Deferred Tax</t>
        </r>
      </text>
    </comment>
    <comment ref="F40" authorId="1" shapeId="0" xr:uid="{00000000-0006-0000-0000-00000D000000}">
      <text>
        <r>
          <rPr>
            <sz val="9"/>
            <color indexed="81"/>
            <rFont val="Tahoma"/>
            <family val="2"/>
          </rPr>
          <t>Should match with opening Deferred Tax</t>
        </r>
      </text>
    </comment>
  </commentList>
</comments>
</file>

<file path=xl/sharedStrings.xml><?xml version="1.0" encoding="utf-8"?>
<sst xmlns="http://schemas.openxmlformats.org/spreadsheetml/2006/main" count="131" uniqueCount="109">
  <si>
    <t>Computation of Income</t>
  </si>
  <si>
    <t>Amount</t>
  </si>
  <si>
    <t>Deferred Tax</t>
  </si>
  <si>
    <t>Closing</t>
  </si>
  <si>
    <t>Opening</t>
  </si>
  <si>
    <t>DTA/(DTL)</t>
  </si>
  <si>
    <t>Difference</t>
  </si>
  <si>
    <t>Reason  for difference</t>
  </si>
  <si>
    <t>Profit/(Loss) before tax</t>
  </si>
  <si>
    <t>WDV as per IT</t>
  </si>
  <si>
    <t>Depreciation Co Act</t>
  </si>
  <si>
    <t>WDV as per Co Act</t>
  </si>
  <si>
    <t>Loss/(profit) on sale of asset</t>
  </si>
  <si>
    <t>WDV of previous year of income tax was wrongly taken and revaluation reserve</t>
  </si>
  <si>
    <t>Depreciation IT Act</t>
  </si>
  <si>
    <t>Exchange (gain) / loss 43A- Realized</t>
  </si>
  <si>
    <t>Amortization of Land</t>
  </si>
  <si>
    <t>Permanent Disallowance</t>
  </si>
  <si>
    <t>43A unrealized gain</t>
  </si>
  <si>
    <t>Wealth tax</t>
  </si>
  <si>
    <t>Wealth Tax</t>
  </si>
  <si>
    <t>Gratuity provided</t>
  </si>
  <si>
    <t>Gratuity</t>
  </si>
  <si>
    <t>Gratuity claimed</t>
  </si>
  <si>
    <t>Opening liability was short taken</t>
  </si>
  <si>
    <t>Leave Encashment provided</t>
  </si>
  <si>
    <t>Leave Encashment</t>
  </si>
  <si>
    <t>Leave Encashment Claimed</t>
  </si>
  <si>
    <t>Bonus Provided</t>
  </si>
  <si>
    <t>Bonus</t>
  </si>
  <si>
    <t>Deduction allowed in last year return only.</t>
  </si>
  <si>
    <t>Bonus Claimed</t>
  </si>
  <si>
    <t>Expense disallowed as TDS not paid (Current Year)</t>
  </si>
  <si>
    <t>Allowance of Expenses disallowed in earlier years</t>
  </si>
  <si>
    <t>Penalty/CSR expenses/ Interest on TDS/ Prior period expense/ Expense for increase in authorized share capital/ Capital expense/ Share issue expenses</t>
  </si>
  <si>
    <t>Provision for bad debts/(reversal of provision)</t>
  </si>
  <si>
    <t>Mark to Market Loss/(gain) of Mutual Funds, Forward Contracts</t>
  </si>
  <si>
    <t>Profit on sale of investment- Exempted</t>
  </si>
  <si>
    <t>(Profit)/Loss on sale of investment- STCG/LTCG</t>
  </si>
  <si>
    <t>Expenditure u/s 35 for weighted average deduction</t>
  </si>
  <si>
    <t>Weighted Deduction u/s 35</t>
  </si>
  <si>
    <t>Donations</t>
  </si>
  <si>
    <t>Donation</t>
  </si>
  <si>
    <t>Total</t>
  </si>
  <si>
    <t>Brought Forward Loss</t>
  </si>
  <si>
    <t>Deductions of Chapter VIA and any other deductions</t>
  </si>
  <si>
    <t>Dividend- exempted</t>
  </si>
  <si>
    <t>STCG</t>
  </si>
  <si>
    <t>Tax at Concessional Rate</t>
  </si>
  <si>
    <t>Income to be taxed at Concessional Rate</t>
  </si>
  <si>
    <t>Taxable income</t>
  </si>
  <si>
    <t>Tax Rate</t>
  </si>
  <si>
    <t>Tax Liability</t>
  </si>
  <si>
    <t>Tax Rate for deferred tax</t>
  </si>
  <si>
    <t>Difference for Tax rate</t>
  </si>
  <si>
    <t xml:space="preserve">Link this amount with P&amp;L provision for tax </t>
  </si>
  <si>
    <t>Final Liability</t>
  </si>
  <si>
    <t>MAT Calculation</t>
  </si>
  <si>
    <t>Profit before tax</t>
  </si>
  <si>
    <t>Provision for bad debts</t>
  </si>
  <si>
    <t>Unabsorbed Depreciation</t>
  </si>
  <si>
    <t>Current Tax</t>
  </si>
  <si>
    <t>Tax rate</t>
  </si>
  <si>
    <t>Reconciliation</t>
  </si>
  <si>
    <t>Profit Before tax</t>
  </si>
  <si>
    <t>Provision for tax</t>
  </si>
  <si>
    <t>Deferred tax</t>
  </si>
  <si>
    <t>MAT Credit Entitlement</t>
  </si>
  <si>
    <t>Permanent difference</t>
  </si>
  <si>
    <t xml:space="preserve">Match closing DTA/DTL in balance sheet with this amount </t>
  </si>
  <si>
    <t xml:space="preserve">Match Opening DTA/DTL in balance sheet with this amount </t>
  </si>
  <si>
    <t>Section 115BA</t>
  </si>
  <si>
    <t>Section 115BAA</t>
  </si>
  <si>
    <t>Section 115BAB</t>
  </si>
  <si>
    <t>MAT</t>
  </si>
  <si>
    <t>Normal</t>
  </si>
  <si>
    <t>Turnover Less than 400 Crores</t>
  </si>
  <si>
    <t xml:space="preserve">Financial Year: </t>
  </si>
  <si>
    <t>Name of Client:</t>
  </si>
  <si>
    <t>1Crore-10Crores</t>
  </si>
  <si>
    <t>&gt;10 Crores</t>
  </si>
  <si>
    <t>Normal Rates</t>
  </si>
  <si>
    <t>MAT Rates</t>
  </si>
  <si>
    <t>Special Tax rate (STCG, LTCG, etc.)</t>
  </si>
  <si>
    <t>Reconciliation of total tax expense with provision for tax and deferred tax</t>
  </si>
  <si>
    <t>CA</t>
  </si>
  <si>
    <t>IT</t>
  </si>
  <si>
    <t>WDV</t>
  </si>
  <si>
    <t>Leave</t>
  </si>
  <si>
    <t>Expenses</t>
  </si>
  <si>
    <t>Paid</t>
  </si>
  <si>
    <t>Exempt income</t>
  </si>
  <si>
    <t>Match this amount with P&amp;L Deferred tax expense</t>
  </si>
  <si>
    <t>Deductions</t>
  </si>
  <si>
    <t>Exempted Income, permanent disallowance</t>
  </si>
  <si>
    <t>Tax (Reconciliation)</t>
  </si>
  <si>
    <t>1. If any of income is charged at concessional rate, Reconciliation will have the impact of((Normal tax rate-Concessional rate)*Income taxable at concessional rate).</t>
  </si>
  <si>
    <t>2. If payment is done under MAT provision, Reconciliation will have impact only of rates and adjustment of book profits. No impact of deferred tax items will come.</t>
  </si>
  <si>
    <t>3. In case of loss as per COI Reconciliation will match only if DTA is created on brought forward loss.</t>
  </si>
  <si>
    <t>Computation of Deferred Tax</t>
  </si>
  <si>
    <t>Domestic Company</t>
  </si>
  <si>
    <t>Firm (including LLPs)</t>
  </si>
  <si>
    <t xml:space="preserve">Tax Rate </t>
  </si>
  <si>
    <t>&gt;1 Crores</t>
  </si>
  <si>
    <t>&lt;=1 Crore</t>
  </si>
  <si>
    <t>Taxable Income--&gt;</t>
  </si>
  <si>
    <t>Tax Rates for Assessment Year 2020-21</t>
  </si>
  <si>
    <t>Notes:</t>
  </si>
  <si>
    <r>
      <t xml:space="preserve">This professional tool is that of the contributor. While every care is taken to ensure the accuracy of this professional tool, neither contributor nor the Western India Regional Council of The Institute of Chartered Accountants of India is liable for any inadvertant errors or any action taken on the basis of this professional tool. This professional tool has been downloaded from </t>
    </r>
    <r>
      <rPr>
        <b/>
        <sz val="11"/>
        <color theme="1"/>
        <rFont val="Times New Roman"/>
        <family val="1"/>
      </rPr>
      <t>www.wirc-icai.org.</t>
    </r>
    <r>
      <rPr>
        <sz val="11"/>
        <color theme="1"/>
        <rFont val="Times New Roman"/>
        <family val="1"/>
      </rPr>
      <t xml:space="preserve"> For any queries, kindly mail to the contributor at </t>
    </r>
    <r>
      <rPr>
        <b/>
        <sz val="11"/>
        <color theme="1"/>
        <rFont val="Times New Roman"/>
        <family val="1"/>
      </rPr>
      <t>chandravali.thakkar@kcmehta.com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</si>
</sst>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_);_(* \(#,##0\);_(* &quot;-&quot;??_);_(@_)"/>
    <numFmt numFmtId="165" formatCode="_ * #,##0_ ;_ * \-#,##0_ ;_ * &quot;-&quot;??_ ;_ @_ "/>
    <numFmt numFmtId="166" formatCode="0.0000%"/>
    <numFmt numFmtId="167" formatCode="0.000%"/>
  </numFmts>
  <fonts count="11" x14ac:knownFonts="1">
    <font>
      <sz val="11"/>
      <color theme="1"/>
      <name val="Calibri"/>
      <family val="2"/>
      <scheme val="minor"/>
    </font>
    <font>
      <sz val="11"/>
      <color theme="1"/>
      <name val="Calibri"/>
      <family val="2"/>
      <scheme val="minor"/>
    </font>
    <font>
      <sz val="9"/>
      <color indexed="81"/>
      <name val="Tahoma"/>
      <family val="2"/>
    </font>
    <font>
      <b/>
      <sz val="11"/>
      <color rgb="FFFFFFFF"/>
      <name val="Times New Roman"/>
      <family val="1"/>
    </font>
    <font>
      <sz val="11"/>
      <color theme="1"/>
      <name val="Times New Roman"/>
      <family val="1"/>
    </font>
    <font>
      <sz val="11"/>
      <name val="Times New Roman"/>
      <family val="1"/>
    </font>
    <font>
      <b/>
      <sz val="11"/>
      <color theme="1"/>
      <name val="Times New Roman"/>
      <family val="1"/>
    </font>
    <font>
      <b/>
      <sz val="11"/>
      <name val="Times New Roman"/>
      <family val="1"/>
    </font>
    <font>
      <b/>
      <sz val="11"/>
      <color theme="0"/>
      <name val="Times New Roman"/>
      <family val="1"/>
    </font>
    <font>
      <u/>
      <sz val="11"/>
      <color theme="10"/>
      <name val="Calibri"/>
      <family val="2"/>
      <scheme val="minor"/>
    </font>
    <font>
      <b/>
      <sz val="14"/>
      <color indexed="12"/>
      <name val="Times New Roman"/>
      <family val="1"/>
    </font>
  </fonts>
  <fills count="14">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rgb="FF44546A"/>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002060"/>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191">
    <xf numFmtId="0" fontId="0" fillId="0" borderId="0" xfId="0"/>
    <xf numFmtId="165" fontId="0" fillId="0" borderId="0" xfId="1" applyNumberFormat="1" applyFont="1"/>
    <xf numFmtId="0" fontId="4" fillId="0" borderId="0" xfId="1" applyNumberFormat="1" applyFont="1" applyFill="1" applyAlignment="1">
      <alignment vertical="top" wrapText="1"/>
    </xf>
    <xf numFmtId="165" fontId="4" fillId="0" borderId="0" xfId="1" applyNumberFormat="1" applyFont="1" applyFill="1" applyAlignment="1">
      <alignment vertical="top"/>
    </xf>
    <xf numFmtId="165" fontId="4" fillId="0" borderId="0" xfId="1" applyNumberFormat="1" applyFont="1" applyFill="1" applyAlignment="1">
      <alignment vertical="top" wrapText="1"/>
    </xf>
    <xf numFmtId="165" fontId="5" fillId="0" borderId="0" xfId="1" applyNumberFormat="1" applyFont="1" applyFill="1" applyAlignment="1">
      <alignment vertical="top"/>
    </xf>
    <xf numFmtId="0" fontId="6" fillId="2" borderId="44" xfId="1" applyNumberFormat="1" applyFont="1" applyFill="1" applyBorder="1" applyAlignment="1">
      <alignment horizontal="center" vertical="top" wrapText="1"/>
    </xf>
    <xf numFmtId="165" fontId="6" fillId="2" borderId="45" xfId="1" applyNumberFormat="1" applyFont="1" applyFill="1" applyBorder="1" applyAlignment="1">
      <alignment horizontal="center" vertical="top"/>
    </xf>
    <xf numFmtId="165" fontId="6" fillId="2" borderId="46" xfId="1" applyNumberFormat="1" applyFont="1" applyFill="1" applyBorder="1" applyAlignment="1">
      <alignment horizontal="center" vertical="top"/>
    </xf>
    <xf numFmtId="0" fontId="6" fillId="2" borderId="47" xfId="1" applyNumberFormat="1" applyFont="1" applyFill="1" applyBorder="1" applyAlignment="1">
      <alignment horizontal="center" vertical="top" wrapText="1"/>
    </xf>
    <xf numFmtId="165" fontId="6" fillId="2" borderId="48" xfId="1" applyNumberFormat="1" applyFont="1" applyFill="1" applyBorder="1" applyAlignment="1">
      <alignment horizontal="center" vertical="top"/>
    </xf>
    <xf numFmtId="165" fontId="6" fillId="2" borderId="49" xfId="1" applyNumberFormat="1" applyFont="1" applyFill="1" applyBorder="1" applyAlignment="1">
      <alignment horizontal="center" vertical="top"/>
    </xf>
    <xf numFmtId="165" fontId="7" fillId="2" borderId="45" xfId="1" applyNumberFormat="1" applyFont="1" applyFill="1" applyBorder="1" applyAlignment="1">
      <alignment horizontal="center" vertical="top"/>
    </xf>
    <xf numFmtId="165" fontId="7" fillId="2" borderId="46" xfId="1" applyNumberFormat="1" applyFont="1" applyFill="1" applyBorder="1" applyAlignment="1">
      <alignment horizontal="center" vertical="top"/>
    </xf>
    <xf numFmtId="165" fontId="4" fillId="0" borderId="0" xfId="1" applyNumberFormat="1" applyFont="1" applyFill="1" applyAlignment="1">
      <alignment horizontal="center" vertical="top"/>
    </xf>
    <xf numFmtId="0" fontId="4" fillId="5" borderId="27" xfId="1" applyNumberFormat="1" applyFont="1" applyFill="1" applyBorder="1" applyAlignment="1">
      <alignment vertical="top" wrapText="1"/>
    </xf>
    <xf numFmtId="165" fontId="4" fillId="5" borderId="32" xfId="1" applyNumberFormat="1" applyFont="1" applyFill="1" applyBorder="1" applyAlignment="1">
      <alignment vertical="top"/>
    </xf>
    <xf numFmtId="165" fontId="4" fillId="3" borderId="16" xfId="1" applyNumberFormat="1" applyFont="1" applyFill="1" applyBorder="1" applyAlignment="1">
      <alignment vertical="top"/>
    </xf>
    <xf numFmtId="0" fontId="4" fillId="5" borderId="40" xfId="1" applyNumberFormat="1" applyFont="1" applyFill="1" applyBorder="1" applyAlignment="1">
      <alignment vertical="top" wrapText="1"/>
    </xf>
    <xf numFmtId="164" fontId="4" fillId="3" borderId="22" xfId="1" applyNumberFormat="1" applyFont="1" applyFill="1" applyBorder="1" applyAlignment="1">
      <alignment vertical="top"/>
    </xf>
    <xf numFmtId="164" fontId="4" fillId="3" borderId="20" xfId="1" applyNumberFormat="1" applyFont="1" applyFill="1" applyBorder="1" applyAlignment="1">
      <alignment vertical="top"/>
    </xf>
    <xf numFmtId="165" fontId="5" fillId="6" borderId="32" xfId="1" applyNumberFormat="1" applyFont="1" applyFill="1" applyBorder="1" applyAlignment="1">
      <alignment vertical="top"/>
    </xf>
    <xf numFmtId="165" fontId="5" fillId="6" borderId="16" xfId="1" applyNumberFormat="1" applyFont="1" applyFill="1" applyBorder="1" applyAlignment="1">
      <alignment vertical="top"/>
    </xf>
    <xf numFmtId="0" fontId="4" fillId="5" borderId="4" xfId="1" applyNumberFormat="1" applyFont="1" applyFill="1" applyBorder="1" applyAlignment="1">
      <alignment vertical="top" wrapText="1"/>
    </xf>
    <xf numFmtId="165" fontId="4" fillId="3" borderId="31" xfId="1" applyNumberFormat="1" applyFont="1" applyFill="1" applyBorder="1" applyAlignment="1">
      <alignment vertical="top"/>
    </xf>
    <xf numFmtId="165" fontId="4" fillId="5" borderId="5" xfId="1" applyNumberFormat="1" applyFont="1" applyFill="1" applyBorder="1" applyAlignment="1">
      <alignment vertical="top"/>
    </xf>
    <xf numFmtId="0" fontId="4" fillId="5" borderId="39" xfId="1" applyNumberFormat="1" applyFont="1" applyFill="1" applyBorder="1" applyAlignment="1">
      <alignment vertical="top" wrapText="1"/>
    </xf>
    <xf numFmtId="164" fontId="4" fillId="3" borderId="26" xfId="1" applyNumberFormat="1" applyFont="1" applyFill="1" applyBorder="1" applyAlignment="1">
      <alignment vertical="top"/>
    </xf>
    <xf numFmtId="164" fontId="5" fillId="6" borderId="31" xfId="1" applyNumberFormat="1" applyFont="1" applyFill="1" applyBorder="1" applyAlignment="1">
      <alignment vertical="top"/>
    </xf>
    <xf numFmtId="165" fontId="5" fillId="6" borderId="5" xfId="1" applyNumberFormat="1" applyFont="1" applyFill="1" applyBorder="1" applyAlignment="1">
      <alignment vertical="top"/>
    </xf>
    <xf numFmtId="164" fontId="4" fillId="3" borderId="24" xfId="1" applyNumberFormat="1" applyFont="1" applyFill="1" applyBorder="1" applyAlignment="1">
      <alignment vertical="top"/>
    </xf>
    <xf numFmtId="164" fontId="4" fillId="3" borderId="23" xfId="1" applyNumberFormat="1" applyFont="1" applyFill="1" applyBorder="1" applyAlignment="1">
      <alignment vertical="top"/>
    </xf>
    <xf numFmtId="165" fontId="4" fillId="3" borderId="24" xfId="1" applyNumberFormat="1" applyFont="1" applyFill="1" applyBorder="1" applyAlignment="1">
      <alignment vertical="top"/>
    </xf>
    <xf numFmtId="165" fontId="4" fillId="3" borderId="23" xfId="1" applyNumberFormat="1" applyFont="1" applyFill="1" applyBorder="1" applyAlignment="1">
      <alignment vertical="top"/>
    </xf>
    <xf numFmtId="165" fontId="5" fillId="6" borderId="31" xfId="1" applyNumberFormat="1" applyFont="1" applyFill="1" applyBorder="1" applyAlignment="1">
      <alignment vertical="top"/>
    </xf>
    <xf numFmtId="0" fontId="4" fillId="5" borderId="28" xfId="1" applyNumberFormat="1" applyFont="1" applyFill="1" applyBorder="1" applyAlignment="1">
      <alignment vertical="top" wrapText="1"/>
    </xf>
    <xf numFmtId="165" fontId="4" fillId="3" borderId="30" xfId="1" applyNumberFormat="1" applyFont="1" applyFill="1" applyBorder="1" applyAlignment="1">
      <alignment vertical="top"/>
    </xf>
    <xf numFmtId="165" fontId="4" fillId="3" borderId="9" xfId="1" applyNumberFormat="1" applyFont="1" applyFill="1" applyBorder="1" applyAlignment="1">
      <alignment vertical="top"/>
    </xf>
    <xf numFmtId="0" fontId="4" fillId="5" borderId="41" xfId="1" applyNumberFormat="1" applyFont="1" applyFill="1" applyBorder="1" applyAlignment="1">
      <alignment vertical="top" wrapText="1"/>
    </xf>
    <xf numFmtId="165" fontId="4" fillId="3" borderId="26" xfId="1" applyNumberFormat="1" applyFont="1" applyFill="1" applyBorder="1" applyAlignment="1">
      <alignment vertical="top"/>
    </xf>
    <xf numFmtId="165" fontId="4" fillId="3" borderId="25" xfId="1" applyNumberFormat="1" applyFont="1" applyFill="1" applyBorder="1" applyAlignment="1">
      <alignment vertical="top"/>
    </xf>
    <xf numFmtId="165" fontId="5" fillId="6" borderId="30" xfId="1" applyNumberFormat="1" applyFont="1" applyFill="1" applyBorder="1" applyAlignment="1">
      <alignment vertical="top"/>
    </xf>
    <xf numFmtId="165" fontId="5" fillId="6" borderId="9" xfId="1" applyNumberFormat="1" applyFont="1" applyFill="1" applyBorder="1" applyAlignment="1">
      <alignment vertical="top"/>
    </xf>
    <xf numFmtId="0" fontId="4" fillId="5" borderId="29" xfId="1" applyNumberFormat="1" applyFont="1" applyFill="1" applyBorder="1" applyAlignment="1">
      <alignment vertical="top" wrapText="1"/>
    </xf>
    <xf numFmtId="165" fontId="4" fillId="5" borderId="17" xfId="1" applyNumberFormat="1" applyFont="1" applyFill="1" applyBorder="1" applyAlignment="1">
      <alignment vertical="top"/>
    </xf>
    <xf numFmtId="165" fontId="4" fillId="3" borderId="10" xfId="1" applyNumberFormat="1" applyFont="1" applyFill="1" applyBorder="1" applyAlignment="1">
      <alignment vertical="top"/>
    </xf>
    <xf numFmtId="0" fontId="5" fillId="5" borderId="42" xfId="1" applyNumberFormat="1" applyFont="1" applyFill="1" applyBorder="1" applyAlignment="1">
      <alignment vertical="top" wrapText="1"/>
    </xf>
    <xf numFmtId="165" fontId="4" fillId="3" borderId="19" xfId="1" applyNumberFormat="1" applyFont="1" applyFill="1" applyBorder="1" applyAlignment="1">
      <alignment vertical="top"/>
    </xf>
    <xf numFmtId="165" fontId="4" fillId="3" borderId="18" xfId="1" applyNumberFormat="1" applyFont="1" applyFill="1" applyBorder="1" applyAlignment="1">
      <alignment vertical="top"/>
    </xf>
    <xf numFmtId="164" fontId="5" fillId="6" borderId="17" xfId="1" applyNumberFormat="1" applyFont="1" applyFill="1" applyBorder="1" applyAlignment="1">
      <alignment vertical="top"/>
    </xf>
    <xf numFmtId="165" fontId="5" fillId="6" borderId="10" xfId="1" applyNumberFormat="1" applyFont="1" applyFill="1" applyBorder="1" applyAlignment="1">
      <alignment vertical="top"/>
    </xf>
    <xf numFmtId="0" fontId="5" fillId="5" borderId="29" xfId="1" applyNumberFormat="1" applyFont="1" applyFill="1" applyBorder="1" applyAlignment="1">
      <alignment vertical="top" wrapText="1"/>
    </xf>
    <xf numFmtId="0" fontId="4" fillId="5" borderId="42" xfId="1" applyNumberFormat="1" applyFont="1" applyFill="1" applyBorder="1" applyAlignment="1">
      <alignment vertical="top" wrapText="1"/>
    </xf>
    <xf numFmtId="165" fontId="5" fillId="6" borderId="17" xfId="1" applyNumberFormat="1" applyFont="1" applyFill="1" applyBorder="1" applyAlignment="1">
      <alignment vertical="top"/>
    </xf>
    <xf numFmtId="164" fontId="4" fillId="3" borderId="32" xfId="1" applyNumberFormat="1" applyFont="1" applyFill="1" applyBorder="1" applyAlignment="1">
      <alignment vertical="top"/>
    </xf>
    <xf numFmtId="164" fontId="4" fillId="3" borderId="30" xfId="1" applyNumberFormat="1" applyFont="1" applyFill="1" applyBorder="1" applyAlignment="1">
      <alignment vertical="top"/>
    </xf>
    <xf numFmtId="165" fontId="4" fillId="3" borderId="32" xfId="1" applyNumberFormat="1" applyFont="1" applyFill="1" applyBorder="1" applyAlignment="1">
      <alignment vertical="top"/>
    </xf>
    <xf numFmtId="165" fontId="4" fillId="7" borderId="52" xfId="1" applyNumberFormat="1" applyFont="1" applyFill="1" applyBorder="1" applyAlignment="1">
      <alignment vertical="top"/>
    </xf>
    <xf numFmtId="0" fontId="6" fillId="5" borderId="39" xfId="1" applyNumberFormat="1" applyFont="1" applyFill="1" applyBorder="1" applyAlignment="1">
      <alignment vertical="top" wrapText="1"/>
    </xf>
    <xf numFmtId="165" fontId="4" fillId="7" borderId="17" xfId="1" applyNumberFormat="1" applyFont="1" applyFill="1" applyBorder="1" applyAlignment="1">
      <alignment vertical="top"/>
    </xf>
    <xf numFmtId="165" fontId="4" fillId="3" borderId="36" xfId="1" applyNumberFormat="1" applyFont="1" applyFill="1" applyBorder="1" applyAlignment="1">
      <alignment vertical="top"/>
    </xf>
    <xf numFmtId="165" fontId="4" fillId="3" borderId="53" xfId="1" applyNumberFormat="1" applyFont="1" applyFill="1" applyBorder="1" applyAlignment="1">
      <alignment vertical="top"/>
    </xf>
    <xf numFmtId="0" fontId="4" fillId="5" borderId="39" xfId="1" applyNumberFormat="1" applyFont="1" applyFill="1" applyBorder="1" applyAlignment="1">
      <alignment vertical="top"/>
    </xf>
    <xf numFmtId="0" fontId="6" fillId="5" borderId="17" xfId="1" applyNumberFormat="1" applyFont="1" applyFill="1" applyBorder="1" applyAlignment="1">
      <alignment vertical="top" wrapText="1"/>
    </xf>
    <xf numFmtId="165" fontId="6" fillId="5" borderId="17" xfId="1" applyNumberFormat="1" applyFont="1" applyFill="1" applyBorder="1" applyAlignment="1">
      <alignment vertical="top"/>
    </xf>
    <xf numFmtId="165" fontId="7" fillId="6" borderId="17" xfId="1" applyNumberFormat="1" applyFont="1" applyFill="1" applyBorder="1" applyAlignment="1">
      <alignment vertical="top"/>
    </xf>
    <xf numFmtId="165" fontId="7" fillId="6" borderId="52" xfId="1" applyNumberFormat="1" applyFont="1" applyFill="1" applyBorder="1" applyAlignment="1">
      <alignment vertical="top"/>
    </xf>
    <xf numFmtId="165" fontId="4" fillId="3" borderId="37" xfId="1" applyNumberFormat="1" applyFont="1" applyFill="1" applyBorder="1" applyAlignment="1">
      <alignment vertical="top"/>
    </xf>
    <xf numFmtId="165" fontId="4" fillId="5" borderId="24" xfId="1" applyNumberFormat="1" applyFont="1" applyFill="1" applyBorder="1" applyAlignment="1">
      <alignment vertical="top"/>
    </xf>
    <xf numFmtId="165" fontId="4" fillId="5" borderId="23" xfId="1" applyNumberFormat="1" applyFont="1" applyFill="1" applyBorder="1" applyAlignment="1">
      <alignment vertical="top"/>
    </xf>
    <xf numFmtId="165" fontId="4" fillId="3" borderId="52" xfId="1" applyNumberFormat="1" applyFont="1" applyFill="1" applyBorder="1" applyAlignment="1">
      <alignment vertical="top"/>
    </xf>
    <xf numFmtId="10" fontId="4" fillId="5" borderId="24" xfId="2" applyNumberFormat="1" applyFont="1" applyFill="1" applyBorder="1" applyAlignment="1">
      <alignment vertical="top"/>
    </xf>
    <xf numFmtId="10" fontId="4" fillId="5" borderId="23" xfId="2" applyNumberFormat="1" applyFont="1" applyFill="1" applyBorder="1" applyAlignment="1">
      <alignment vertical="top"/>
    </xf>
    <xf numFmtId="10" fontId="5" fillId="6" borderId="31" xfId="2" applyNumberFormat="1" applyFont="1" applyFill="1" applyBorder="1" applyAlignment="1">
      <alignment vertical="top"/>
    </xf>
    <xf numFmtId="10" fontId="5" fillId="6" borderId="5" xfId="2" applyNumberFormat="1" applyFont="1" applyFill="1" applyBorder="1" applyAlignment="1">
      <alignment vertical="top"/>
    </xf>
    <xf numFmtId="10" fontId="4" fillId="3" borderId="53" xfId="2" applyNumberFormat="1" applyFont="1" applyFill="1" applyBorder="1" applyAlignment="1">
      <alignment vertical="top"/>
    </xf>
    <xf numFmtId="164" fontId="4" fillId="3" borderId="37" xfId="1" applyNumberFormat="1" applyFont="1" applyFill="1" applyBorder="1" applyAlignment="1">
      <alignment vertical="top"/>
    </xf>
    <xf numFmtId="165" fontId="4" fillId="5" borderId="6" xfId="1" applyNumberFormat="1" applyFont="1" applyFill="1" applyBorder="1" applyAlignment="1">
      <alignment vertical="top" wrapText="1"/>
    </xf>
    <xf numFmtId="165" fontId="4" fillId="5" borderId="7" xfId="1" applyNumberFormat="1" applyFont="1" applyFill="1" applyBorder="1" applyAlignment="1">
      <alignment vertical="top"/>
    </xf>
    <xf numFmtId="165" fontId="4" fillId="3" borderId="54" xfId="1" applyNumberFormat="1" applyFont="1" applyFill="1" applyBorder="1" applyAlignment="1">
      <alignment vertical="top"/>
    </xf>
    <xf numFmtId="0" fontId="4" fillId="5" borderId="38" xfId="1" applyNumberFormat="1" applyFont="1" applyFill="1" applyBorder="1" applyAlignment="1">
      <alignment vertical="top" wrapText="1"/>
    </xf>
    <xf numFmtId="165" fontId="4" fillId="5" borderId="33" xfId="1" applyNumberFormat="1" applyFont="1" applyFill="1" applyBorder="1" applyAlignment="1">
      <alignment vertical="top"/>
    </xf>
    <xf numFmtId="165" fontId="4" fillId="5" borderId="34" xfId="1" applyNumberFormat="1" applyFont="1" applyFill="1" applyBorder="1" applyAlignment="1">
      <alignment vertical="top"/>
    </xf>
    <xf numFmtId="165" fontId="5" fillId="6" borderId="35" xfId="1" applyNumberFormat="1" applyFont="1" applyFill="1" applyBorder="1" applyAlignment="1">
      <alignment vertical="top"/>
    </xf>
    <xf numFmtId="165" fontId="5" fillId="6" borderId="8" xfId="1" applyNumberFormat="1" applyFont="1" applyFill="1" applyBorder="1" applyAlignment="1">
      <alignment vertical="top"/>
    </xf>
    <xf numFmtId="0" fontId="4" fillId="0" borderId="0" xfId="1" applyNumberFormat="1" applyFont="1" applyFill="1" applyBorder="1" applyAlignment="1">
      <alignment vertical="top" wrapText="1"/>
    </xf>
    <xf numFmtId="165" fontId="4" fillId="0" borderId="0" xfId="1" applyNumberFormat="1" applyFont="1" applyFill="1" applyBorder="1" applyAlignment="1">
      <alignment horizontal="center" vertical="top" wrapText="1"/>
    </xf>
    <xf numFmtId="0" fontId="5" fillId="0" borderId="0" xfId="1" applyNumberFormat="1" applyFont="1" applyFill="1" applyBorder="1" applyAlignment="1">
      <alignment horizontal="center" vertical="top" wrapText="1"/>
    </xf>
    <xf numFmtId="165" fontId="5" fillId="0" borderId="0" xfId="1" applyNumberFormat="1" applyFont="1" applyFill="1" applyBorder="1" applyAlignment="1">
      <alignment vertical="top"/>
    </xf>
    <xf numFmtId="165" fontId="6" fillId="0" borderId="1" xfId="1" applyNumberFormat="1" applyFont="1" applyFill="1" applyBorder="1" applyAlignment="1">
      <alignment vertical="top" wrapText="1"/>
    </xf>
    <xf numFmtId="165" fontId="4" fillId="0" borderId="2" xfId="1" applyNumberFormat="1" applyFont="1" applyFill="1" applyBorder="1" applyAlignment="1">
      <alignment vertical="top"/>
    </xf>
    <xf numFmtId="165" fontId="4" fillId="0" borderId="3" xfId="1" applyNumberFormat="1" applyFont="1" applyFill="1" applyBorder="1" applyAlignment="1">
      <alignment vertical="top"/>
    </xf>
    <xf numFmtId="0" fontId="4" fillId="0" borderId="1" xfId="1" applyNumberFormat="1" applyFont="1" applyFill="1" applyBorder="1" applyAlignment="1">
      <alignment vertical="top" wrapText="1"/>
    </xf>
    <xf numFmtId="165" fontId="4" fillId="0" borderId="0" xfId="1" applyNumberFormat="1" applyFont="1" applyFill="1" applyBorder="1" applyAlignment="1">
      <alignment vertical="top"/>
    </xf>
    <xf numFmtId="165" fontId="4" fillId="0" borderId="4" xfId="1" applyNumberFormat="1" applyFont="1" applyFill="1" applyBorder="1" applyAlignment="1">
      <alignment vertical="top" wrapText="1"/>
    </xf>
    <xf numFmtId="165" fontId="4" fillId="0" borderId="5" xfId="1" applyNumberFormat="1" applyFont="1" applyFill="1" applyBorder="1" applyAlignment="1">
      <alignment vertical="top"/>
    </xf>
    <xf numFmtId="0" fontId="4" fillId="0" borderId="4" xfId="1" applyNumberFormat="1" applyFont="1" applyFill="1" applyBorder="1" applyAlignment="1">
      <alignment vertical="top" wrapText="1"/>
    </xf>
    <xf numFmtId="165" fontId="4" fillId="0" borderId="4" xfId="1" applyNumberFormat="1" applyFont="1" applyFill="1" applyBorder="1" applyAlignment="1">
      <alignment vertical="top"/>
    </xf>
    <xf numFmtId="165" fontId="4" fillId="0" borderId="9" xfId="1" applyNumberFormat="1" applyFont="1" applyFill="1" applyBorder="1" applyAlignment="1">
      <alignment vertical="top"/>
    </xf>
    <xf numFmtId="0" fontId="5" fillId="0" borderId="4" xfId="1" applyNumberFormat="1" applyFont="1" applyFill="1" applyBorder="1" applyAlignment="1">
      <alignment vertical="top" wrapText="1"/>
    </xf>
    <xf numFmtId="9" fontId="4" fillId="0" borderId="5" xfId="2" applyFont="1" applyFill="1" applyBorder="1" applyAlignment="1">
      <alignment vertical="top"/>
    </xf>
    <xf numFmtId="0" fontId="4" fillId="0" borderId="6" xfId="1" applyNumberFormat="1" applyFont="1" applyFill="1" applyBorder="1" applyAlignment="1">
      <alignment vertical="top" wrapText="1"/>
    </xf>
    <xf numFmtId="165" fontId="4" fillId="0" borderId="8" xfId="1" applyNumberFormat="1" applyFont="1" applyFill="1" applyBorder="1" applyAlignment="1">
      <alignment vertical="top"/>
    </xf>
    <xf numFmtId="165" fontId="4" fillId="0" borderId="6" xfId="1" applyNumberFormat="1" applyFont="1" applyFill="1" applyBorder="1" applyAlignment="1">
      <alignment vertical="top" wrapText="1"/>
    </xf>
    <xf numFmtId="165" fontId="4" fillId="0" borderId="7" xfId="1" applyNumberFormat="1" applyFont="1" applyFill="1" applyBorder="1" applyAlignment="1">
      <alignment vertical="top"/>
    </xf>
    <xf numFmtId="10" fontId="4" fillId="0" borderId="0" xfId="2" applyNumberFormat="1" applyFont="1" applyFill="1" applyBorder="1" applyAlignment="1">
      <alignment vertical="top" wrapText="1"/>
    </xf>
    <xf numFmtId="167" fontId="4" fillId="0" borderId="0" xfId="2" applyNumberFormat="1" applyFont="1" applyFill="1" applyBorder="1" applyAlignment="1">
      <alignment vertical="top"/>
    </xf>
    <xf numFmtId="0" fontId="5" fillId="0" borderId="11" xfId="1" applyNumberFormat="1" applyFont="1" applyFill="1" applyBorder="1" applyAlignment="1">
      <alignment vertical="top" wrapText="1"/>
    </xf>
    <xf numFmtId="166" fontId="5" fillId="0" borderId="12" xfId="2" applyNumberFormat="1" applyFont="1" applyFill="1" applyBorder="1" applyAlignment="1">
      <alignment vertical="top"/>
    </xf>
    <xf numFmtId="166" fontId="5" fillId="0" borderId="13" xfId="2" applyNumberFormat="1" applyFont="1" applyFill="1" applyBorder="1" applyAlignment="1">
      <alignment vertical="top"/>
    </xf>
    <xf numFmtId="0" fontId="4" fillId="0" borderId="11" xfId="1" applyNumberFormat="1" applyFont="1" applyFill="1" applyBorder="1" applyAlignment="1">
      <alignment vertical="top" wrapText="1"/>
    </xf>
    <xf numFmtId="165" fontId="4" fillId="0" borderId="13" xfId="1" applyNumberFormat="1" applyFont="1" applyFill="1" applyBorder="1" applyAlignment="1">
      <alignment vertical="top"/>
    </xf>
    <xf numFmtId="165" fontId="5" fillId="0" borderId="0" xfId="1" applyNumberFormat="1" applyFont="1" applyFill="1" applyAlignment="1">
      <alignment vertical="top" wrapText="1"/>
    </xf>
    <xf numFmtId="0" fontId="4" fillId="8" borderId="5" xfId="1" applyNumberFormat="1" applyFont="1" applyFill="1" applyBorder="1" applyAlignment="1">
      <alignment vertical="top" wrapText="1"/>
    </xf>
    <xf numFmtId="0" fontId="4" fillId="8" borderId="8" xfId="1" applyNumberFormat="1" applyFont="1" applyFill="1" applyBorder="1" applyAlignment="1">
      <alignment vertical="top" wrapText="1"/>
    </xf>
    <xf numFmtId="0" fontId="4" fillId="0" borderId="0" xfId="0" applyFont="1"/>
    <xf numFmtId="0" fontId="6" fillId="10" borderId="17" xfId="0" applyFont="1" applyFill="1" applyBorder="1" applyAlignment="1">
      <alignment horizontal="center"/>
    </xf>
    <xf numFmtId="0" fontId="4" fillId="2" borderId="17" xfId="0" applyFont="1" applyFill="1" applyBorder="1"/>
    <xf numFmtId="167" fontId="4" fillId="2" borderId="17" xfId="2" applyNumberFormat="1" applyFont="1" applyFill="1" applyBorder="1"/>
    <xf numFmtId="0" fontId="8" fillId="9" borderId="50" xfId="0" applyFont="1" applyFill="1" applyBorder="1" applyAlignment="1">
      <alignment horizontal="center"/>
    </xf>
    <xf numFmtId="0" fontId="7" fillId="10" borderId="43" xfId="0" applyFont="1" applyFill="1" applyBorder="1" applyAlignment="1">
      <alignment horizontal="center"/>
    </xf>
    <xf numFmtId="0" fontId="7" fillId="10" borderId="45" xfId="0" applyFont="1" applyFill="1" applyBorder="1" applyAlignment="1">
      <alignment horizontal="center"/>
    </xf>
    <xf numFmtId="0" fontId="7" fillId="10" borderId="56" xfId="0" applyFont="1" applyFill="1" applyBorder="1" applyAlignment="1">
      <alignment horizontal="center"/>
    </xf>
    <xf numFmtId="0" fontId="7" fillId="10" borderId="60" xfId="0" applyFont="1" applyFill="1" applyBorder="1" applyAlignment="1">
      <alignment horizontal="center"/>
    </xf>
    <xf numFmtId="0" fontId="7" fillId="10" borderId="61" xfId="0" applyFont="1" applyFill="1" applyBorder="1" applyAlignment="1">
      <alignment horizontal="center"/>
    </xf>
    <xf numFmtId="0" fontId="4" fillId="12" borderId="57" xfId="0" applyFont="1" applyFill="1" applyBorder="1"/>
    <xf numFmtId="167" fontId="4" fillId="12" borderId="42" xfId="2" applyNumberFormat="1" applyFont="1" applyFill="1" applyBorder="1"/>
    <xf numFmtId="167" fontId="4" fillId="12" borderId="17" xfId="2" applyNumberFormat="1" applyFont="1" applyFill="1" applyBorder="1"/>
    <xf numFmtId="167" fontId="4" fillId="12" borderId="52" xfId="2" applyNumberFormat="1" applyFont="1" applyFill="1" applyBorder="1"/>
    <xf numFmtId="167" fontId="4" fillId="12" borderId="47" xfId="2" applyNumberFormat="1" applyFont="1" applyFill="1" applyBorder="1"/>
    <xf numFmtId="167" fontId="4" fillId="12" borderId="45" xfId="2" applyNumberFormat="1" applyFont="1" applyFill="1" applyBorder="1"/>
    <xf numFmtId="167" fontId="4" fillId="12" borderId="56" xfId="2" applyNumberFormat="1" applyFont="1" applyFill="1" applyBorder="1"/>
    <xf numFmtId="0" fontId="4" fillId="12" borderId="14" xfId="0" applyFont="1" applyFill="1" applyBorder="1"/>
    <xf numFmtId="167" fontId="4" fillId="12" borderId="17" xfId="0" applyNumberFormat="1" applyFont="1" applyFill="1" applyBorder="1"/>
    <xf numFmtId="167" fontId="4" fillId="12" borderId="52" xfId="0" applyNumberFormat="1" applyFont="1" applyFill="1" applyBorder="1"/>
    <xf numFmtId="0" fontId="4" fillId="12" borderId="15" xfId="0" applyFont="1" applyFill="1" applyBorder="1"/>
    <xf numFmtId="167" fontId="4" fillId="12" borderId="58" xfId="2" applyNumberFormat="1" applyFont="1" applyFill="1" applyBorder="1"/>
    <xf numFmtId="167" fontId="4" fillId="12" borderId="59" xfId="2" applyNumberFormat="1" applyFont="1" applyFill="1" applyBorder="1"/>
    <xf numFmtId="167" fontId="4" fillId="12" borderId="51" xfId="2" applyNumberFormat="1" applyFont="1" applyFill="1" applyBorder="1"/>
    <xf numFmtId="0" fontId="10" fillId="0" borderId="0" xfId="3" applyFont="1" applyAlignment="1" applyProtection="1">
      <alignment vertical="justify" wrapText="1"/>
    </xf>
    <xf numFmtId="165" fontId="5" fillId="0" borderId="4" xfId="1" applyNumberFormat="1" applyFont="1" applyFill="1" applyBorder="1" applyAlignment="1">
      <alignment vertical="top" wrapText="1"/>
    </xf>
    <xf numFmtId="165" fontId="5" fillId="0" borderId="0" xfId="1" applyNumberFormat="1" applyFont="1" applyFill="1" applyAlignment="1">
      <alignment vertical="top" wrapText="1"/>
    </xf>
    <xf numFmtId="165" fontId="4" fillId="3" borderId="36" xfId="1" applyNumberFormat="1" applyFont="1" applyFill="1" applyBorder="1" applyAlignment="1">
      <alignment vertical="top"/>
    </xf>
    <xf numFmtId="165" fontId="4" fillId="3" borderId="37" xfId="1" applyNumberFormat="1" applyFont="1" applyFill="1" applyBorder="1" applyAlignment="1">
      <alignment vertical="top"/>
    </xf>
    <xf numFmtId="0" fontId="3" fillId="4" borderId="20" xfId="1" applyNumberFormat="1" applyFont="1" applyFill="1" applyBorder="1" applyAlignment="1" applyProtection="1">
      <alignment horizontal="left" vertical="top"/>
    </xf>
    <xf numFmtId="0" fontId="3" fillId="4" borderId="21" xfId="1" applyNumberFormat="1" applyFont="1" applyFill="1" applyBorder="1" applyAlignment="1" applyProtection="1">
      <alignment horizontal="left" vertical="top"/>
    </xf>
    <xf numFmtId="164" fontId="4" fillId="3" borderId="36" xfId="1" applyNumberFormat="1" applyFont="1" applyFill="1" applyBorder="1" applyAlignment="1">
      <alignment vertical="top"/>
    </xf>
    <xf numFmtId="164" fontId="4" fillId="3" borderId="37" xfId="1" applyNumberFormat="1" applyFont="1" applyFill="1" applyBorder="1" applyAlignment="1">
      <alignment vertical="top"/>
    </xf>
    <xf numFmtId="0" fontId="5" fillId="5" borderId="40" xfId="1" applyNumberFormat="1" applyFont="1" applyFill="1" applyBorder="1" applyAlignment="1">
      <alignment vertical="top" wrapText="1"/>
    </xf>
    <xf numFmtId="0" fontId="5" fillId="5" borderId="41" xfId="1" applyNumberFormat="1" applyFont="1" applyFill="1" applyBorder="1" applyAlignment="1">
      <alignment vertical="top" wrapText="1"/>
    </xf>
    <xf numFmtId="165" fontId="4" fillId="3" borderId="32" xfId="1" applyNumberFormat="1" applyFont="1" applyFill="1" applyBorder="1" applyAlignment="1">
      <alignment vertical="top"/>
    </xf>
    <xf numFmtId="165" fontId="4" fillId="3" borderId="30" xfId="1" applyNumberFormat="1" applyFont="1" applyFill="1" applyBorder="1" applyAlignment="1">
      <alignment vertical="top"/>
    </xf>
    <xf numFmtId="164" fontId="5" fillId="6" borderId="32" xfId="1" applyNumberFormat="1" applyFont="1" applyFill="1" applyBorder="1" applyAlignment="1">
      <alignment vertical="top"/>
    </xf>
    <xf numFmtId="164" fontId="5" fillId="6" borderId="30" xfId="1" applyNumberFormat="1" applyFont="1" applyFill="1" applyBorder="1" applyAlignment="1">
      <alignment vertical="top"/>
    </xf>
    <xf numFmtId="165" fontId="5" fillId="6" borderId="36" xfId="1" applyNumberFormat="1" applyFont="1" applyFill="1" applyBorder="1" applyAlignment="1">
      <alignment vertical="top"/>
    </xf>
    <xf numFmtId="165" fontId="5" fillId="6" borderId="37" xfId="1" applyNumberFormat="1" applyFont="1" applyFill="1" applyBorder="1" applyAlignment="1">
      <alignment vertical="top"/>
    </xf>
    <xf numFmtId="0" fontId="4" fillId="5" borderId="40" xfId="1" applyNumberFormat="1" applyFont="1" applyFill="1" applyBorder="1" applyAlignment="1">
      <alignment vertical="top" wrapText="1"/>
    </xf>
    <xf numFmtId="0" fontId="4" fillId="5" borderId="41" xfId="1" applyNumberFormat="1" applyFont="1" applyFill="1" applyBorder="1" applyAlignment="1">
      <alignment vertical="top" wrapText="1"/>
    </xf>
    <xf numFmtId="164" fontId="4" fillId="3" borderId="22" xfId="1" applyNumberFormat="1" applyFont="1" applyFill="1" applyBorder="1" applyAlignment="1">
      <alignment vertical="top"/>
    </xf>
    <xf numFmtId="164" fontId="4" fillId="3" borderId="26" xfId="1" applyNumberFormat="1" applyFont="1" applyFill="1" applyBorder="1" applyAlignment="1">
      <alignment vertical="top"/>
    </xf>
    <xf numFmtId="164" fontId="4" fillId="3" borderId="32" xfId="1" applyNumberFormat="1" applyFont="1" applyFill="1" applyBorder="1" applyAlignment="1">
      <alignment vertical="top"/>
    </xf>
    <xf numFmtId="164" fontId="4" fillId="3" borderId="30" xfId="1" applyNumberFormat="1" applyFont="1" applyFill="1" applyBorder="1" applyAlignment="1">
      <alignment vertical="top"/>
    </xf>
    <xf numFmtId="0" fontId="4" fillId="5" borderId="27" xfId="1" applyNumberFormat="1" applyFont="1" applyFill="1" applyBorder="1" applyAlignment="1">
      <alignment vertical="top" wrapText="1"/>
    </xf>
    <xf numFmtId="0" fontId="4" fillId="5" borderId="21" xfId="1" applyNumberFormat="1" applyFont="1" applyFill="1" applyBorder="1" applyAlignment="1">
      <alignment vertical="top" wrapText="1"/>
    </xf>
    <xf numFmtId="165" fontId="4" fillId="3" borderId="22" xfId="1" applyNumberFormat="1" applyFont="1" applyFill="1" applyBorder="1" applyAlignment="1">
      <alignment vertical="top"/>
    </xf>
    <xf numFmtId="165" fontId="4" fillId="3" borderId="26" xfId="1" applyNumberFormat="1" applyFont="1" applyFill="1" applyBorder="1" applyAlignment="1">
      <alignment vertical="top"/>
    </xf>
    <xf numFmtId="165" fontId="5" fillId="6" borderId="32" xfId="1" applyNumberFormat="1" applyFont="1" applyFill="1" applyBorder="1" applyAlignment="1">
      <alignment vertical="top"/>
    </xf>
    <xf numFmtId="165" fontId="5" fillId="6" borderId="30" xfId="1" applyNumberFormat="1" applyFont="1" applyFill="1" applyBorder="1" applyAlignment="1">
      <alignment vertical="top"/>
    </xf>
    <xf numFmtId="165" fontId="4" fillId="0" borderId="11" xfId="1" applyNumberFormat="1" applyFont="1" applyFill="1" applyBorder="1" applyAlignment="1">
      <alignment horizontal="right" vertical="top"/>
    </xf>
    <xf numFmtId="165" fontId="4" fillId="0" borderId="12" xfId="1" applyNumberFormat="1" applyFont="1" applyFill="1" applyBorder="1" applyAlignment="1">
      <alignment horizontal="right" vertical="top"/>
    </xf>
    <xf numFmtId="165" fontId="4" fillId="0" borderId="13" xfId="1" applyNumberFormat="1" applyFont="1" applyFill="1" applyBorder="1" applyAlignment="1">
      <alignment horizontal="right" vertical="top"/>
    </xf>
    <xf numFmtId="0" fontId="4" fillId="5" borderId="4" xfId="1" applyNumberFormat="1" applyFont="1" applyFill="1" applyBorder="1" applyAlignment="1">
      <alignment horizontal="right" vertical="top"/>
    </xf>
    <xf numFmtId="0" fontId="4" fillId="5" borderId="0" xfId="1" applyNumberFormat="1" applyFont="1" applyFill="1" applyBorder="1" applyAlignment="1">
      <alignment horizontal="right" vertical="top"/>
    </xf>
    <xf numFmtId="0" fontId="4" fillId="5" borderId="4" xfId="1" applyNumberFormat="1" applyFont="1" applyFill="1" applyBorder="1" applyAlignment="1">
      <alignment vertical="top" wrapText="1"/>
    </xf>
    <xf numFmtId="0" fontId="4" fillId="5" borderId="0" xfId="1" applyNumberFormat="1" applyFont="1" applyFill="1" applyBorder="1" applyAlignment="1">
      <alignment vertical="top" wrapText="1"/>
    </xf>
    <xf numFmtId="167" fontId="4" fillId="11" borderId="27" xfId="2" applyNumberFormat="1" applyFont="1" applyFill="1" applyBorder="1"/>
    <xf numFmtId="167" fontId="4" fillId="11" borderId="21" xfId="2" applyNumberFormat="1" applyFont="1" applyFill="1" applyBorder="1"/>
    <xf numFmtId="167" fontId="4" fillId="11" borderId="16" xfId="2" applyNumberFormat="1" applyFont="1" applyFill="1" applyBorder="1"/>
    <xf numFmtId="167" fontId="4" fillId="11" borderId="4" xfId="2" applyNumberFormat="1" applyFont="1" applyFill="1" applyBorder="1"/>
    <xf numFmtId="167" fontId="4" fillId="11" borderId="0" xfId="2" applyNumberFormat="1" applyFont="1" applyFill="1" applyBorder="1"/>
    <xf numFmtId="167" fontId="4" fillId="11" borderId="5" xfId="2" applyNumberFormat="1" applyFont="1" applyFill="1" applyBorder="1"/>
    <xf numFmtId="167" fontId="4" fillId="11" borderId="6" xfId="2" applyNumberFormat="1" applyFont="1" applyFill="1" applyBorder="1"/>
    <xf numFmtId="167" fontId="4" fillId="11" borderId="7" xfId="2" applyNumberFormat="1" applyFont="1" applyFill="1" applyBorder="1"/>
    <xf numFmtId="167" fontId="4" fillId="11" borderId="8" xfId="2" applyNumberFormat="1" applyFont="1" applyFill="1" applyBorder="1"/>
    <xf numFmtId="0" fontId="8" fillId="9" borderId="11" xfId="0" applyFont="1" applyFill="1" applyBorder="1" applyAlignment="1">
      <alignment horizontal="center"/>
    </xf>
    <xf numFmtId="0" fontId="8" fillId="9" borderId="12" xfId="0" applyFont="1" applyFill="1" applyBorder="1" applyAlignment="1">
      <alignment horizontal="center"/>
    </xf>
    <xf numFmtId="0" fontId="8" fillId="9" borderId="13" xfId="0" applyFont="1" applyFill="1" applyBorder="1" applyAlignment="1">
      <alignment horizontal="center"/>
    </xf>
    <xf numFmtId="0" fontId="8" fillId="9" borderId="0" xfId="0" applyFont="1" applyFill="1" applyAlignment="1">
      <alignment horizontal="center"/>
    </xf>
    <xf numFmtId="0" fontId="8" fillId="9" borderId="55" xfId="0" applyFont="1" applyFill="1" applyBorder="1"/>
    <xf numFmtId="0" fontId="0" fillId="0" borderId="0" xfId="0"/>
    <xf numFmtId="0" fontId="4" fillId="13" borderId="17" xfId="3" applyFont="1" applyFill="1" applyBorder="1" applyAlignment="1" applyProtection="1">
      <alignment horizontal="justify" vertical="justify" wrapText="1"/>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00FFFF"/>
      <color rgb="FFCCFFFF"/>
      <color rgb="FF00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wirc-icai.org/"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3"/>
  <sheetViews>
    <sheetView showGridLines="0" tabSelected="1" zoomScaleNormal="100" workbookViewId="0">
      <selection sqref="A1:H1"/>
    </sheetView>
  </sheetViews>
  <sheetFormatPr defaultRowHeight="15" x14ac:dyDescent="0.25"/>
  <cols>
    <col min="1" max="1" width="50.7109375" style="4" customWidth="1"/>
    <col min="2" max="2" width="17.28515625" style="3" bestFit="1" customWidth="1"/>
    <col min="3" max="3" width="17.85546875" style="3" customWidth="1"/>
    <col min="4" max="4" width="59.28515625" style="2" customWidth="1"/>
    <col min="5" max="5" width="16.28515625" style="3" bestFit="1" customWidth="1"/>
    <col min="6" max="6" width="15.28515625" style="3" bestFit="1" customWidth="1"/>
    <col min="7" max="7" width="14.140625" style="5" bestFit="1" customWidth="1"/>
    <col min="8" max="8" width="14" style="5" customWidth="1"/>
    <col min="9" max="9" width="41.28515625" style="2" customWidth="1"/>
    <col min="10" max="16384" width="9.140625" style="3"/>
  </cols>
  <sheetData>
    <row r="1" spans="1:9" x14ac:dyDescent="0.25">
      <c r="A1" s="144" t="s">
        <v>78</v>
      </c>
      <c r="B1" s="145"/>
      <c r="C1" s="145"/>
      <c r="D1" s="145"/>
      <c r="E1" s="145"/>
      <c r="F1" s="145"/>
      <c r="G1" s="145"/>
      <c r="H1" s="145"/>
    </row>
    <row r="2" spans="1:9" x14ac:dyDescent="0.25">
      <c r="A2" s="144" t="s">
        <v>77</v>
      </c>
      <c r="B2" s="145"/>
      <c r="C2" s="145"/>
      <c r="D2" s="145"/>
      <c r="E2" s="145"/>
      <c r="F2" s="145"/>
      <c r="G2" s="145"/>
      <c r="H2" s="145"/>
    </row>
    <row r="3" spans="1:9" x14ac:dyDescent="0.25">
      <c r="A3" s="144" t="s">
        <v>84</v>
      </c>
      <c r="B3" s="145"/>
      <c r="C3" s="145"/>
      <c r="D3" s="145"/>
      <c r="E3" s="145"/>
      <c r="F3" s="145"/>
      <c r="G3" s="145"/>
      <c r="H3" s="145"/>
    </row>
    <row r="4" spans="1:9" ht="15.75" thickBot="1" x14ac:dyDescent="0.3"/>
    <row r="5" spans="1:9" s="14" customFormat="1" x14ac:dyDescent="0.25">
      <c r="A5" s="6" t="s">
        <v>0</v>
      </c>
      <c r="B5" s="7" t="s">
        <v>1</v>
      </c>
      <c r="C5" s="8" t="s">
        <v>1</v>
      </c>
      <c r="D5" s="9" t="s">
        <v>99</v>
      </c>
      <c r="E5" s="10" t="s">
        <v>3</v>
      </c>
      <c r="F5" s="11" t="s">
        <v>4</v>
      </c>
      <c r="G5" s="12" t="s">
        <v>5</v>
      </c>
      <c r="H5" s="13" t="s">
        <v>6</v>
      </c>
      <c r="I5" s="13" t="s">
        <v>7</v>
      </c>
    </row>
    <row r="6" spans="1:9" x14ac:dyDescent="0.25">
      <c r="A6" s="15" t="s">
        <v>8</v>
      </c>
      <c r="B6" s="16"/>
      <c r="C6" s="17"/>
      <c r="D6" s="18" t="s">
        <v>9</v>
      </c>
      <c r="E6" s="19"/>
      <c r="F6" s="20"/>
      <c r="G6" s="21"/>
      <c r="H6" s="22"/>
      <c r="I6" s="113"/>
    </row>
    <row r="7" spans="1:9" x14ac:dyDescent="0.25">
      <c r="A7" s="23" t="s">
        <v>10</v>
      </c>
      <c r="B7" s="24"/>
      <c r="C7" s="25"/>
      <c r="D7" s="26" t="s">
        <v>11</v>
      </c>
      <c r="E7" s="27"/>
      <c r="F7" s="27"/>
      <c r="G7" s="28"/>
      <c r="H7" s="29"/>
      <c r="I7" s="113"/>
    </row>
    <row r="8" spans="1:9" ht="30" x14ac:dyDescent="0.25">
      <c r="A8" s="23" t="s">
        <v>12</v>
      </c>
      <c r="B8" s="24"/>
      <c r="C8" s="25"/>
      <c r="D8" s="26"/>
      <c r="E8" s="30">
        <f>E6-E7</f>
        <v>0</v>
      </c>
      <c r="F8" s="31">
        <f>F6-F7</f>
        <v>0</v>
      </c>
      <c r="G8" s="28">
        <f>E8-F8</f>
        <v>0</v>
      </c>
      <c r="H8" s="29">
        <f>C10-G8</f>
        <v>0</v>
      </c>
      <c r="I8" s="113" t="s">
        <v>13</v>
      </c>
    </row>
    <row r="9" spans="1:9" x14ac:dyDescent="0.25">
      <c r="A9" s="23" t="s">
        <v>14</v>
      </c>
      <c r="B9" s="24"/>
      <c r="C9" s="25"/>
      <c r="D9" s="26"/>
      <c r="E9" s="32"/>
      <c r="F9" s="33"/>
      <c r="G9" s="34"/>
      <c r="H9" s="29"/>
      <c r="I9" s="113"/>
    </row>
    <row r="10" spans="1:9" x14ac:dyDescent="0.25">
      <c r="A10" s="35" t="s">
        <v>15</v>
      </c>
      <c r="B10" s="36">
        <v>0</v>
      </c>
      <c r="C10" s="37">
        <f>SUM(B7:B10)</f>
        <v>0</v>
      </c>
      <c r="D10" s="38"/>
      <c r="E10" s="39"/>
      <c r="F10" s="40"/>
      <c r="G10" s="41"/>
      <c r="H10" s="42"/>
      <c r="I10" s="113"/>
    </row>
    <row r="11" spans="1:9" x14ac:dyDescent="0.25">
      <c r="A11" s="43" t="s">
        <v>16</v>
      </c>
      <c r="B11" s="44"/>
      <c r="C11" s="45"/>
      <c r="D11" s="46" t="str">
        <f>A11</f>
        <v>Amortization of Land</v>
      </c>
      <c r="E11" s="47">
        <v>0</v>
      </c>
      <c r="F11" s="48">
        <v>0</v>
      </c>
      <c r="G11" s="49">
        <f>E11-F11</f>
        <v>0</v>
      </c>
      <c r="H11" s="50">
        <f>C11-G11</f>
        <v>0</v>
      </c>
      <c r="I11" s="113" t="s">
        <v>17</v>
      </c>
    </row>
    <row r="12" spans="1:9" x14ac:dyDescent="0.25">
      <c r="A12" s="51" t="s">
        <v>18</v>
      </c>
      <c r="B12" s="44"/>
      <c r="C12" s="45">
        <v>0</v>
      </c>
      <c r="D12" s="52" t="str">
        <f>A12</f>
        <v>43A unrealized gain</v>
      </c>
      <c r="E12" s="47">
        <v>0</v>
      </c>
      <c r="F12" s="48">
        <v>0</v>
      </c>
      <c r="G12" s="53">
        <f>E12-F12</f>
        <v>0</v>
      </c>
      <c r="H12" s="50">
        <f>C12-G12</f>
        <v>0</v>
      </c>
      <c r="I12" s="113"/>
    </row>
    <row r="13" spans="1:9" x14ac:dyDescent="0.25">
      <c r="A13" s="43" t="s">
        <v>19</v>
      </c>
      <c r="B13" s="44"/>
      <c r="C13" s="45">
        <v>0</v>
      </c>
      <c r="D13" s="52" t="s">
        <v>20</v>
      </c>
      <c r="E13" s="47">
        <v>0</v>
      </c>
      <c r="F13" s="48">
        <v>0</v>
      </c>
      <c r="G13" s="49">
        <f>E13-F13</f>
        <v>0</v>
      </c>
      <c r="H13" s="50">
        <f>C13-G13</f>
        <v>0</v>
      </c>
      <c r="I13" s="113" t="s">
        <v>17</v>
      </c>
    </row>
    <row r="14" spans="1:9" x14ac:dyDescent="0.25">
      <c r="A14" s="15" t="s">
        <v>21</v>
      </c>
      <c r="B14" s="54"/>
      <c r="C14" s="146">
        <f>SUM(B14:B15)</f>
        <v>0</v>
      </c>
      <c r="D14" s="156" t="s">
        <v>22</v>
      </c>
      <c r="E14" s="158"/>
      <c r="F14" s="160"/>
      <c r="G14" s="152">
        <f>E14-F14</f>
        <v>0</v>
      </c>
      <c r="H14" s="154">
        <f>C14-G14</f>
        <v>0</v>
      </c>
      <c r="I14" s="113"/>
    </row>
    <row r="15" spans="1:9" x14ac:dyDescent="0.25">
      <c r="A15" s="35" t="s">
        <v>23</v>
      </c>
      <c r="B15" s="55"/>
      <c r="C15" s="147"/>
      <c r="D15" s="157"/>
      <c r="E15" s="159"/>
      <c r="F15" s="161"/>
      <c r="G15" s="153"/>
      <c r="H15" s="155"/>
      <c r="I15" s="113" t="s">
        <v>24</v>
      </c>
    </row>
    <row r="16" spans="1:9" x14ac:dyDescent="0.25">
      <c r="A16" s="15" t="s">
        <v>25</v>
      </c>
      <c r="B16" s="56"/>
      <c r="C16" s="142">
        <f>SUM(B16:B17)</f>
        <v>0</v>
      </c>
      <c r="D16" s="156" t="s">
        <v>26</v>
      </c>
      <c r="E16" s="158"/>
      <c r="F16" s="160"/>
      <c r="G16" s="152">
        <f>E16-F16</f>
        <v>0</v>
      </c>
      <c r="H16" s="154">
        <f>C16-G16</f>
        <v>0</v>
      </c>
      <c r="I16" s="113"/>
    </row>
    <row r="17" spans="1:9" x14ac:dyDescent="0.25">
      <c r="A17" s="35" t="s">
        <v>27</v>
      </c>
      <c r="B17" s="36"/>
      <c r="C17" s="143"/>
      <c r="D17" s="157" t="s">
        <v>26</v>
      </c>
      <c r="E17" s="159"/>
      <c r="F17" s="161"/>
      <c r="G17" s="153"/>
      <c r="H17" s="155"/>
      <c r="I17" s="113"/>
    </row>
    <row r="18" spans="1:9" x14ac:dyDescent="0.25">
      <c r="A18" s="15" t="s">
        <v>28</v>
      </c>
      <c r="B18" s="56"/>
      <c r="C18" s="142">
        <f>B18+B19</f>
        <v>0</v>
      </c>
      <c r="D18" s="156" t="s">
        <v>29</v>
      </c>
      <c r="E18" s="158"/>
      <c r="F18" s="160"/>
      <c r="G18" s="152">
        <f>E18-F18</f>
        <v>0</v>
      </c>
      <c r="H18" s="154">
        <f t="shared" ref="H18" si="0">C18-G18</f>
        <v>0</v>
      </c>
      <c r="I18" s="113" t="s">
        <v>30</v>
      </c>
    </row>
    <row r="19" spans="1:9" x14ac:dyDescent="0.25">
      <c r="A19" s="35" t="s">
        <v>31</v>
      </c>
      <c r="B19" s="36"/>
      <c r="C19" s="143"/>
      <c r="D19" s="157"/>
      <c r="E19" s="159"/>
      <c r="F19" s="161"/>
      <c r="G19" s="153"/>
      <c r="H19" s="155"/>
      <c r="I19" s="113"/>
    </row>
    <row r="20" spans="1:9" x14ac:dyDescent="0.25">
      <c r="A20" s="23" t="s">
        <v>32</v>
      </c>
      <c r="B20" s="24"/>
      <c r="C20" s="142">
        <f>B20+B21</f>
        <v>0</v>
      </c>
      <c r="D20" s="148" t="str">
        <f>A20</f>
        <v>Expense disallowed as TDS not paid (Current Year)</v>
      </c>
      <c r="E20" s="150"/>
      <c r="F20" s="150"/>
      <c r="G20" s="152">
        <f>E20-F20</f>
        <v>0</v>
      </c>
      <c r="H20" s="154">
        <f t="shared" ref="H20" si="1">C20-G20</f>
        <v>0</v>
      </c>
      <c r="I20" s="113"/>
    </row>
    <row r="21" spans="1:9" x14ac:dyDescent="0.25">
      <c r="A21" s="23" t="s">
        <v>33</v>
      </c>
      <c r="B21" s="36"/>
      <c r="C21" s="143"/>
      <c r="D21" s="149"/>
      <c r="E21" s="151"/>
      <c r="F21" s="151"/>
      <c r="G21" s="153"/>
      <c r="H21" s="155"/>
      <c r="I21" s="113"/>
    </row>
    <row r="22" spans="1:9" ht="45" x14ac:dyDescent="0.25">
      <c r="A22" s="43" t="s">
        <v>34</v>
      </c>
      <c r="B22" s="44"/>
      <c r="C22" s="45"/>
      <c r="D22" s="46" t="str">
        <f>A22</f>
        <v>Penalty/CSR expenses/ Interest on TDS/ Prior period expense/ Expense for increase in authorized share capital/ Capital expense/ Share issue expenses</v>
      </c>
      <c r="E22" s="47"/>
      <c r="F22" s="48"/>
      <c r="G22" s="49">
        <f>E22-F22</f>
        <v>0</v>
      </c>
      <c r="H22" s="50">
        <f t="shared" ref="H22:H27" si="2">C22-G22</f>
        <v>0</v>
      </c>
      <c r="I22" s="113" t="s">
        <v>17</v>
      </c>
    </row>
    <row r="23" spans="1:9" x14ac:dyDescent="0.25">
      <c r="A23" s="43" t="s">
        <v>35</v>
      </c>
      <c r="B23" s="44"/>
      <c r="C23" s="45"/>
      <c r="D23" s="46" t="str">
        <f>A23</f>
        <v>Provision for bad debts/(reversal of provision)</v>
      </c>
      <c r="E23" s="47"/>
      <c r="F23" s="48"/>
      <c r="G23" s="49">
        <f>E23-F23</f>
        <v>0</v>
      </c>
      <c r="H23" s="50">
        <f t="shared" si="2"/>
        <v>0</v>
      </c>
      <c r="I23" s="113"/>
    </row>
    <row r="24" spans="1:9" ht="30" x14ac:dyDescent="0.25">
      <c r="A24" s="43" t="s">
        <v>36</v>
      </c>
      <c r="B24" s="44"/>
      <c r="C24" s="45"/>
      <c r="D24" s="46" t="str">
        <f>A24</f>
        <v>Mark to Market Loss/(gain) of Mutual Funds, Forward Contracts</v>
      </c>
      <c r="E24" s="47"/>
      <c r="F24" s="48"/>
      <c r="G24" s="49">
        <f>E24-F24</f>
        <v>0</v>
      </c>
      <c r="H24" s="50">
        <f t="shared" si="2"/>
        <v>0</v>
      </c>
      <c r="I24" s="113"/>
    </row>
    <row r="25" spans="1:9" x14ac:dyDescent="0.25">
      <c r="A25" s="43" t="s">
        <v>37</v>
      </c>
      <c r="B25" s="44"/>
      <c r="C25" s="45"/>
      <c r="D25" s="52" t="str">
        <f>A25</f>
        <v>Profit on sale of investment- Exempted</v>
      </c>
      <c r="E25" s="47">
        <v>0</v>
      </c>
      <c r="F25" s="48">
        <v>0</v>
      </c>
      <c r="G25" s="53">
        <f t="shared" ref="G25:G29" si="3">E25-F25</f>
        <v>0</v>
      </c>
      <c r="H25" s="50">
        <f t="shared" si="2"/>
        <v>0</v>
      </c>
      <c r="I25" s="113" t="s">
        <v>94</v>
      </c>
    </row>
    <row r="26" spans="1:9" x14ac:dyDescent="0.25">
      <c r="A26" s="43" t="s">
        <v>38</v>
      </c>
      <c r="B26" s="44"/>
      <c r="C26" s="45"/>
      <c r="D26" s="52" t="str">
        <f>A26</f>
        <v>(Profit)/Loss on sale of investment- STCG/LTCG</v>
      </c>
      <c r="E26" s="47">
        <v>0</v>
      </c>
      <c r="F26" s="48">
        <v>0</v>
      </c>
      <c r="G26" s="53">
        <f t="shared" si="3"/>
        <v>0</v>
      </c>
      <c r="H26" s="50">
        <f t="shared" si="2"/>
        <v>0</v>
      </c>
      <c r="I26" s="113"/>
    </row>
    <row r="27" spans="1:9" x14ac:dyDescent="0.25">
      <c r="A27" s="15" t="s">
        <v>39</v>
      </c>
      <c r="B27" s="56"/>
      <c r="C27" s="142">
        <f>SUM(B27:B28)</f>
        <v>0</v>
      </c>
      <c r="D27" s="156" t="str">
        <f>A28</f>
        <v>Weighted Deduction u/s 35</v>
      </c>
      <c r="E27" s="164"/>
      <c r="F27" s="150">
        <v>0</v>
      </c>
      <c r="G27" s="166">
        <f>E27-F27</f>
        <v>0</v>
      </c>
      <c r="H27" s="154">
        <f t="shared" si="2"/>
        <v>0</v>
      </c>
      <c r="I27" s="113"/>
    </row>
    <row r="28" spans="1:9" x14ac:dyDescent="0.25">
      <c r="A28" s="35" t="s">
        <v>40</v>
      </c>
      <c r="B28" s="36">
        <f>-B27/5</f>
        <v>0</v>
      </c>
      <c r="C28" s="143"/>
      <c r="D28" s="157"/>
      <c r="E28" s="165"/>
      <c r="F28" s="151"/>
      <c r="G28" s="167"/>
      <c r="H28" s="155"/>
      <c r="I28" s="113"/>
    </row>
    <row r="29" spans="1:9" x14ac:dyDescent="0.25">
      <c r="A29" s="43" t="s">
        <v>41</v>
      </c>
      <c r="B29" s="44"/>
      <c r="C29" s="45"/>
      <c r="D29" s="52" t="s">
        <v>42</v>
      </c>
      <c r="E29" s="47">
        <v>0</v>
      </c>
      <c r="F29" s="48">
        <v>0</v>
      </c>
      <c r="G29" s="53">
        <f t="shared" si="3"/>
        <v>0</v>
      </c>
      <c r="H29" s="50">
        <f>C29-G29</f>
        <v>0</v>
      </c>
      <c r="I29" s="113" t="s">
        <v>17</v>
      </c>
    </row>
    <row r="30" spans="1:9" x14ac:dyDescent="0.25">
      <c r="A30" s="162" t="s">
        <v>43</v>
      </c>
      <c r="B30" s="163"/>
      <c r="C30" s="57">
        <f>SUM(C6:C29)</f>
        <v>0</v>
      </c>
      <c r="D30" s="58" t="s">
        <v>43</v>
      </c>
      <c r="E30" s="59">
        <f>SUM(E8:E29)</f>
        <v>0</v>
      </c>
      <c r="F30" s="59">
        <f>SUM(F8:F29)</f>
        <v>0</v>
      </c>
      <c r="G30" s="59">
        <f>SUM(G8:G29)</f>
        <v>0</v>
      </c>
      <c r="H30" s="57">
        <f>SUM(H8:H29)</f>
        <v>0</v>
      </c>
      <c r="I30" s="113"/>
    </row>
    <row r="31" spans="1:9" x14ac:dyDescent="0.25">
      <c r="A31" s="173" t="s">
        <v>44</v>
      </c>
      <c r="B31" s="174"/>
      <c r="C31" s="60"/>
      <c r="D31" s="26" t="str">
        <f>A31</f>
        <v>Brought Forward Loss</v>
      </c>
      <c r="E31" s="32">
        <v>0</v>
      </c>
      <c r="F31" s="33"/>
      <c r="G31" s="34">
        <f>E31-F31</f>
        <v>0</v>
      </c>
      <c r="H31" s="29">
        <f>-IF(AND(C31&gt;=0,C30&gt;0),0,IF(AND(C30&lt;0,C31=0),C30+G31,IF(AND(C30&lt;0,C31&lt;0),C30+G31,IF(AND(C30&gt;0,ABS(C31)&lt;C30),-C31+G31,C30+G31))))</f>
        <v>0</v>
      </c>
      <c r="I31" s="113"/>
    </row>
    <row r="32" spans="1:9" x14ac:dyDescent="0.25">
      <c r="A32" s="173" t="s">
        <v>45</v>
      </c>
      <c r="B32" s="174"/>
      <c r="C32" s="61"/>
      <c r="D32" s="62" t="str">
        <f>A32</f>
        <v>Deductions of Chapter VIA and any other deductions</v>
      </c>
      <c r="E32" s="32">
        <v>0</v>
      </c>
      <c r="F32" s="33">
        <v>0</v>
      </c>
      <c r="G32" s="34">
        <f>E32-F32</f>
        <v>0</v>
      </c>
      <c r="H32" s="29">
        <f>C32-G32</f>
        <v>0</v>
      </c>
      <c r="I32" s="113" t="s">
        <v>93</v>
      </c>
    </row>
    <row r="33" spans="1:9" x14ac:dyDescent="0.25">
      <c r="A33" s="173" t="s">
        <v>46</v>
      </c>
      <c r="B33" s="174"/>
      <c r="C33" s="61"/>
      <c r="D33" s="26" t="str">
        <f>A33</f>
        <v>Dividend- exempted</v>
      </c>
      <c r="E33" s="32">
        <v>0</v>
      </c>
      <c r="F33" s="33">
        <v>0</v>
      </c>
      <c r="G33" s="34">
        <f>E33-F33</f>
        <v>0</v>
      </c>
      <c r="H33" s="29">
        <f>C33-G33</f>
        <v>0</v>
      </c>
      <c r="I33" s="113"/>
    </row>
    <row r="34" spans="1:9" x14ac:dyDescent="0.25">
      <c r="A34" s="173" t="s">
        <v>47</v>
      </c>
      <c r="B34" s="174"/>
      <c r="C34" s="33">
        <f>-C26</f>
        <v>0</v>
      </c>
      <c r="D34" s="63" t="s">
        <v>43</v>
      </c>
      <c r="E34" s="64">
        <f>E30+E31-E32-E33</f>
        <v>0</v>
      </c>
      <c r="F34" s="64">
        <f>F30+F31-F32-F33</f>
        <v>0</v>
      </c>
      <c r="G34" s="65">
        <f>G30+G31+G32-G33</f>
        <v>0</v>
      </c>
      <c r="H34" s="66">
        <f>H30+H31+H32-H33</f>
        <v>0</v>
      </c>
      <c r="I34" s="113"/>
    </row>
    <row r="35" spans="1:9" x14ac:dyDescent="0.25">
      <c r="A35" s="171" t="s">
        <v>48</v>
      </c>
      <c r="B35" s="172"/>
      <c r="C35" s="67">
        <f>IF(C34&gt;0,C34*B54,0)</f>
        <v>0</v>
      </c>
      <c r="D35" s="26" t="s">
        <v>49</v>
      </c>
      <c r="E35" s="68"/>
      <c r="F35" s="69"/>
      <c r="G35" s="34"/>
      <c r="H35" s="29">
        <f>IF(C34&gt;0,C34,0)</f>
        <v>0</v>
      </c>
      <c r="I35" s="113"/>
    </row>
    <row r="36" spans="1:9" x14ac:dyDescent="0.25">
      <c r="A36" s="171" t="s">
        <v>50</v>
      </c>
      <c r="B36" s="172"/>
      <c r="C36" s="70">
        <f>C30+C31+C32-C33-C34</f>
        <v>0</v>
      </c>
      <c r="D36" s="26" t="s">
        <v>51</v>
      </c>
      <c r="E36" s="71">
        <f>B53</f>
        <v>0.26</v>
      </c>
      <c r="F36" s="72">
        <f>'Ready Referencer'!B11</f>
        <v>0.26</v>
      </c>
      <c r="G36" s="73">
        <f>F36</f>
        <v>0.26</v>
      </c>
      <c r="H36" s="74">
        <f>G36</f>
        <v>0.26</v>
      </c>
      <c r="I36" s="113"/>
    </row>
    <row r="37" spans="1:9" x14ac:dyDescent="0.25">
      <c r="A37" s="171" t="s">
        <v>51</v>
      </c>
      <c r="B37" s="172"/>
      <c r="C37" s="75">
        <f>B53</f>
        <v>0.26</v>
      </c>
      <c r="D37" s="26" t="s">
        <v>52</v>
      </c>
      <c r="E37" s="68">
        <f>E34*E36</f>
        <v>0</v>
      </c>
      <c r="F37" s="69">
        <f>F34*F36</f>
        <v>0</v>
      </c>
      <c r="G37" s="34">
        <f>G34*G36</f>
        <v>0</v>
      </c>
      <c r="H37" s="29">
        <f>(H34-H35)*H36</f>
        <v>0</v>
      </c>
      <c r="I37" s="113"/>
    </row>
    <row r="38" spans="1:9" x14ac:dyDescent="0.25">
      <c r="A38" s="171" t="s">
        <v>52</v>
      </c>
      <c r="B38" s="172"/>
      <c r="C38" s="76">
        <f>(C36*C37)+C35</f>
        <v>0</v>
      </c>
      <c r="D38" s="26" t="s">
        <v>53</v>
      </c>
      <c r="E38" s="71">
        <f>C53</f>
        <v>0.26</v>
      </c>
      <c r="F38" s="72">
        <f>'Ready Referencer'!B11</f>
        <v>0.26</v>
      </c>
      <c r="G38" s="34"/>
      <c r="H38" s="29"/>
      <c r="I38" s="113"/>
    </row>
    <row r="39" spans="1:9" ht="15.75" thickBot="1" x14ac:dyDescent="0.3">
      <c r="A39" s="77"/>
      <c r="B39" s="78"/>
      <c r="C39" s="79"/>
      <c r="D39" s="26" t="s">
        <v>54</v>
      </c>
      <c r="E39" s="68">
        <f>E34*(E38-E36)</f>
        <v>0</v>
      </c>
      <c r="F39" s="69">
        <f>F34*(F38-F36)</f>
        <v>0</v>
      </c>
      <c r="G39" s="34">
        <f>E39-F39</f>
        <v>0</v>
      </c>
      <c r="H39" s="29">
        <f>IF(C38&lt;=0,-G39,IF(AND(C38&gt;0,C38&lt;C35),-G39+C38,-G39+(H35*B54)))</f>
        <v>0</v>
      </c>
      <c r="I39" s="113"/>
    </row>
    <row r="40" spans="1:9" ht="15.75" thickBot="1" x14ac:dyDescent="0.3">
      <c r="A40" s="168" t="s">
        <v>55</v>
      </c>
      <c r="B40" s="169"/>
      <c r="C40" s="170"/>
      <c r="D40" s="80" t="s">
        <v>56</v>
      </c>
      <c r="E40" s="81">
        <f>E37+E39</f>
        <v>0</v>
      </c>
      <c r="F40" s="82">
        <f t="shared" ref="F40:H40" si="4">F37+F39</f>
        <v>0</v>
      </c>
      <c r="G40" s="83">
        <f t="shared" si="4"/>
        <v>0</v>
      </c>
      <c r="H40" s="84">
        <f t="shared" si="4"/>
        <v>0</v>
      </c>
      <c r="I40" s="114"/>
    </row>
    <row r="41" spans="1:9" ht="60.75" thickBot="1" x14ac:dyDescent="0.3">
      <c r="D41" s="85"/>
      <c r="E41" s="86" t="s">
        <v>69</v>
      </c>
      <c r="F41" s="86" t="s">
        <v>70</v>
      </c>
      <c r="G41" s="87" t="s">
        <v>92</v>
      </c>
      <c r="H41" s="88"/>
      <c r="I41" s="85"/>
    </row>
    <row r="42" spans="1:9" x14ac:dyDescent="0.25">
      <c r="A42" s="89" t="s">
        <v>57</v>
      </c>
      <c r="B42" s="90"/>
      <c r="C42" s="91"/>
      <c r="F42" s="93"/>
      <c r="G42" s="88"/>
      <c r="H42" s="88"/>
      <c r="I42" s="85"/>
    </row>
    <row r="43" spans="1:9" x14ac:dyDescent="0.25">
      <c r="A43" s="94" t="s">
        <v>58</v>
      </c>
      <c r="B43" s="93"/>
      <c r="C43" s="95">
        <f>C6</f>
        <v>0</v>
      </c>
      <c r="D43" s="112" t="s">
        <v>107</v>
      </c>
      <c r="E43" s="5"/>
      <c r="F43" s="5"/>
      <c r="G43" s="2"/>
      <c r="H43" s="3"/>
      <c r="I43" s="85"/>
    </row>
    <row r="44" spans="1:9" x14ac:dyDescent="0.25">
      <c r="A44" s="94"/>
      <c r="B44" s="93"/>
      <c r="C44" s="95"/>
      <c r="D44" s="140" t="s">
        <v>96</v>
      </c>
      <c r="E44" s="141"/>
      <c r="F44" s="141"/>
      <c r="G44" s="141"/>
      <c r="H44" s="141"/>
      <c r="I44" s="141"/>
    </row>
    <row r="45" spans="1:9" ht="15" customHeight="1" x14ac:dyDescent="0.25">
      <c r="A45" s="94" t="s">
        <v>59</v>
      </c>
      <c r="B45" s="93"/>
      <c r="C45" s="95">
        <f>C23</f>
        <v>0</v>
      </c>
      <c r="D45" s="140" t="s">
        <v>97</v>
      </c>
      <c r="E45" s="141"/>
      <c r="F45" s="141"/>
      <c r="G45" s="141"/>
      <c r="H45" s="141"/>
      <c r="I45" s="141"/>
    </row>
    <row r="46" spans="1:9" x14ac:dyDescent="0.25">
      <c r="A46" s="97" t="s">
        <v>91</v>
      </c>
      <c r="B46" s="93"/>
      <c r="C46" s="95">
        <f>C32</f>
        <v>0</v>
      </c>
      <c r="D46" s="140" t="s">
        <v>98</v>
      </c>
      <c r="E46" s="141"/>
      <c r="F46" s="141"/>
      <c r="G46" s="141"/>
      <c r="H46" s="141"/>
      <c r="I46" s="141"/>
    </row>
    <row r="47" spans="1:9" x14ac:dyDescent="0.25">
      <c r="A47" s="94" t="s">
        <v>60</v>
      </c>
      <c r="B47" s="93"/>
      <c r="C47" s="98"/>
      <c r="F47" s="93"/>
      <c r="G47" s="88"/>
      <c r="H47" s="88"/>
      <c r="I47" s="85"/>
    </row>
    <row r="48" spans="1:9" ht="15" customHeight="1" x14ac:dyDescent="0.25">
      <c r="A48" s="94"/>
      <c r="B48" s="93" t="s">
        <v>50</v>
      </c>
      <c r="C48" s="95">
        <f>SUM(C43:C47)</f>
        <v>0</v>
      </c>
      <c r="F48" s="93"/>
      <c r="G48" s="88"/>
      <c r="H48" s="88"/>
      <c r="I48" s="85"/>
    </row>
    <row r="49" spans="1:9" ht="15" customHeight="1" x14ac:dyDescent="0.25">
      <c r="A49" s="94"/>
      <c r="B49" s="93" t="s">
        <v>51</v>
      </c>
      <c r="C49" s="100">
        <f>'Ready Referencer'!B16</f>
        <v>0.156</v>
      </c>
      <c r="F49" s="93">
        <f>B63/C37</f>
        <v>0</v>
      </c>
      <c r="G49" s="88"/>
      <c r="H49" s="88"/>
      <c r="I49" s="85"/>
    </row>
    <row r="50" spans="1:9" ht="15.75" thickBot="1" x14ac:dyDescent="0.3">
      <c r="A50" s="103"/>
      <c r="B50" s="104" t="s">
        <v>52</v>
      </c>
      <c r="C50" s="102">
        <f>IF(C49&gt;0%,IF(C48&gt;100000000,'Ready Referencer'!D16,IF(AND(C48&gt;10000000,C48&lt;=100000000),'Ready Referencer'!C16,'Ready Referencer'!B16)),0)*C48</f>
        <v>0</v>
      </c>
      <c r="D50" s="105"/>
      <c r="E50" s="106"/>
      <c r="F50" s="93"/>
      <c r="G50" s="88"/>
      <c r="H50" s="88"/>
      <c r="I50" s="85"/>
    </row>
    <row r="52" spans="1:9" ht="15.75" thickBot="1" x14ac:dyDescent="0.3">
      <c r="B52" s="14" t="s">
        <v>61</v>
      </c>
      <c r="C52" s="14" t="s">
        <v>2</v>
      </c>
    </row>
    <row r="53" spans="1:9" ht="15.75" thickBot="1" x14ac:dyDescent="0.3">
      <c r="A53" s="107" t="s">
        <v>62</v>
      </c>
      <c r="B53" s="108">
        <f>'Ready Referencer'!B11</f>
        <v>0.26</v>
      </c>
      <c r="C53" s="109">
        <f>'Ready Referencer'!B11</f>
        <v>0.26</v>
      </c>
    </row>
    <row r="54" spans="1:9" ht="15.75" thickBot="1" x14ac:dyDescent="0.3">
      <c r="A54" s="110" t="s">
        <v>83</v>
      </c>
      <c r="B54" s="108">
        <v>0.2</v>
      </c>
      <c r="C54" s="111"/>
    </row>
    <row r="55" spans="1:9" ht="15.75" thickBot="1" x14ac:dyDescent="0.3"/>
    <row r="56" spans="1:9" x14ac:dyDescent="0.25">
      <c r="A56" s="92" t="s">
        <v>63</v>
      </c>
      <c r="B56" s="91"/>
    </row>
    <row r="57" spans="1:9" x14ac:dyDescent="0.25">
      <c r="A57" s="96" t="s">
        <v>64</v>
      </c>
      <c r="B57" s="95">
        <f>C6</f>
        <v>0</v>
      </c>
    </row>
    <row r="58" spans="1:9" x14ac:dyDescent="0.25">
      <c r="A58" s="96" t="s">
        <v>95</v>
      </c>
      <c r="B58" s="95">
        <f>B57*B53</f>
        <v>0</v>
      </c>
    </row>
    <row r="59" spans="1:9" x14ac:dyDescent="0.25">
      <c r="A59" s="96" t="s">
        <v>65</v>
      </c>
      <c r="B59" s="95">
        <f>-IF(C38&gt;C50,C38,C50)</f>
        <v>0</v>
      </c>
    </row>
    <row r="60" spans="1:9" x14ac:dyDescent="0.25">
      <c r="A60" s="96" t="s">
        <v>66</v>
      </c>
      <c r="B60" s="95">
        <f>G40</f>
        <v>0</v>
      </c>
    </row>
    <row r="61" spans="1:9" x14ac:dyDescent="0.25">
      <c r="A61" s="96" t="s">
        <v>67</v>
      </c>
      <c r="B61" s="95">
        <f>IF(AND(C50&gt;C38,C38&gt;0),C50-C38,IF(AND(C50&gt;C38,C38&lt;0),C50,0))</f>
        <v>0</v>
      </c>
    </row>
    <row r="62" spans="1:9" x14ac:dyDescent="0.25">
      <c r="A62" s="99" t="s">
        <v>68</v>
      </c>
      <c r="B62" s="95">
        <f>H40</f>
        <v>0</v>
      </c>
    </row>
    <row r="63" spans="1:9" ht="15.75" thickBot="1" x14ac:dyDescent="0.3">
      <c r="A63" s="101" t="s">
        <v>6</v>
      </c>
      <c r="B63" s="102">
        <f>SUM(B58:B62)</f>
        <v>0</v>
      </c>
    </row>
    <row r="65" spans="1:9" ht="15" customHeight="1" x14ac:dyDescent="0.25">
      <c r="A65" s="190" t="s">
        <v>108</v>
      </c>
      <c r="B65" s="190"/>
      <c r="C65" s="190"/>
      <c r="D65" s="190"/>
      <c r="E65" s="139"/>
      <c r="F65" s="139"/>
      <c r="G65" s="139"/>
      <c r="H65" s="139"/>
      <c r="I65" s="139"/>
    </row>
    <row r="66" spans="1:9" ht="15" customHeight="1" x14ac:dyDescent="0.25">
      <c r="A66" s="190"/>
      <c r="B66" s="190"/>
      <c r="C66" s="190"/>
      <c r="D66" s="190"/>
      <c r="E66" s="139"/>
      <c r="F66" s="139"/>
      <c r="G66" s="139"/>
      <c r="H66" s="139"/>
      <c r="I66" s="139"/>
    </row>
    <row r="67" spans="1:9" ht="15" customHeight="1" x14ac:dyDescent="0.25">
      <c r="A67" s="190"/>
      <c r="B67" s="190"/>
      <c r="C67" s="190"/>
      <c r="D67" s="190"/>
      <c r="E67" s="139"/>
      <c r="F67" s="139"/>
      <c r="G67" s="139"/>
      <c r="H67" s="139"/>
      <c r="I67" s="139"/>
    </row>
    <row r="68" spans="1:9" ht="15" hidden="1" customHeight="1" x14ac:dyDescent="0.25">
      <c r="A68" s="190"/>
      <c r="B68" s="190"/>
      <c r="C68" s="190"/>
      <c r="D68" s="190"/>
      <c r="E68" s="139"/>
      <c r="F68" s="139"/>
      <c r="G68" s="139"/>
      <c r="H68" s="139"/>
      <c r="I68" s="139"/>
    </row>
    <row r="69" spans="1:9" ht="2.25" customHeight="1" x14ac:dyDescent="0.25">
      <c r="A69" s="190"/>
      <c r="B69" s="190"/>
      <c r="C69" s="190"/>
      <c r="D69" s="190"/>
      <c r="E69" s="139"/>
      <c r="F69" s="139"/>
      <c r="G69" s="139"/>
      <c r="H69" s="139"/>
      <c r="I69" s="139"/>
    </row>
    <row r="70" spans="1:9" x14ac:dyDescent="0.25">
      <c r="A70" s="3"/>
      <c r="D70" s="3"/>
    </row>
    <row r="71" spans="1:9" x14ac:dyDescent="0.25">
      <c r="A71" s="3"/>
      <c r="D71" s="3"/>
    </row>
    <row r="72" spans="1:9" ht="16.5" customHeight="1" x14ac:dyDescent="0.25">
      <c r="A72" s="3"/>
      <c r="D72" s="3"/>
    </row>
    <row r="73" spans="1:9" x14ac:dyDescent="0.25">
      <c r="A73" s="3"/>
      <c r="D73" s="3"/>
    </row>
  </sheetData>
  <protectedRanges>
    <protectedRange sqref="A30 A31:B35 A36:A38 D50:E64 A29:H29 D16:F17 C30:C39 A12:B28 C12:H14 C16 C18 C20 A5:H11 C22:H27 D18:G21 H18 H20 G16:H16 D43:F46 D30:E41 A39:B64 F30:H42 C41:C64 E66:I69 E65 F47:H65 I5:I65" name="Range1"/>
    <protectedRange sqref="A1:B1" name="Range1_1"/>
  </protectedRanges>
  <mergeCells count="47">
    <mergeCell ref="A40:C40"/>
    <mergeCell ref="A37:B37"/>
    <mergeCell ref="A38:B38"/>
    <mergeCell ref="A31:B31"/>
    <mergeCell ref="A32:B32"/>
    <mergeCell ref="A33:B33"/>
    <mergeCell ref="A34:B34"/>
    <mergeCell ref="A35:B35"/>
    <mergeCell ref="A36:B36"/>
    <mergeCell ref="G18:G19"/>
    <mergeCell ref="H18:H19"/>
    <mergeCell ref="A30:B30"/>
    <mergeCell ref="D27:D28"/>
    <mergeCell ref="E27:E28"/>
    <mergeCell ref="F27:F28"/>
    <mergeCell ref="G27:G28"/>
    <mergeCell ref="A3:H3"/>
    <mergeCell ref="A1:H1"/>
    <mergeCell ref="A2:H2"/>
    <mergeCell ref="C14:C15"/>
    <mergeCell ref="C16:C17"/>
    <mergeCell ref="D16:D17"/>
    <mergeCell ref="E16:E17"/>
    <mergeCell ref="F16:F17"/>
    <mergeCell ref="G16:G17"/>
    <mergeCell ref="H16:H17"/>
    <mergeCell ref="D14:D15"/>
    <mergeCell ref="E14:E15"/>
    <mergeCell ref="F14:F15"/>
    <mergeCell ref="G14:G15"/>
    <mergeCell ref="H14:H15"/>
    <mergeCell ref="D44:I44"/>
    <mergeCell ref="D45:I45"/>
    <mergeCell ref="D46:I46"/>
    <mergeCell ref="A65:D69"/>
    <mergeCell ref="C18:C19"/>
    <mergeCell ref="C20:C21"/>
    <mergeCell ref="C27:C28"/>
    <mergeCell ref="D20:D21"/>
    <mergeCell ref="E20:E21"/>
    <mergeCell ref="F20:F21"/>
    <mergeCell ref="G20:G21"/>
    <mergeCell ref="H20:H21"/>
    <mergeCell ref="H27:H28"/>
    <mergeCell ref="D18:D19"/>
    <mergeCell ref="E18:E19"/>
    <mergeCell ref="F18:F19"/>
  </mergeCells>
  <hyperlinks>
    <hyperlink ref="A65" r:id="rId1" tooltip="https://www.wirc-icai.org" display="https://www.wirc-icai.org/" xr:uid="{7F30DEEC-6963-492F-8CEF-84C87709E4AA}"/>
  </hyperlinks>
  <pageMargins left="0.7" right="0.7" top="0.75" bottom="0.75" header="0.3" footer="0.3"/>
  <pageSetup paperSize="9" scale="43" orientation="portrait" horizontalDpi="1200" verticalDpi="1200"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F7E7B-D848-409F-BE73-7234BECC478A}">
  <dimension ref="A1:H16"/>
  <sheetViews>
    <sheetView showGridLines="0" workbookViewId="0">
      <selection activeCell="A11" sqref="A11"/>
    </sheetView>
  </sheetViews>
  <sheetFormatPr defaultColWidth="32.140625" defaultRowHeight="15" x14ac:dyDescent="0.25"/>
  <cols>
    <col min="1" max="1" width="27.85546875" style="115" bestFit="1" customWidth="1"/>
    <col min="2" max="2" width="10.85546875" style="115" bestFit="1" customWidth="1"/>
    <col min="3" max="3" width="17.5703125" style="115" bestFit="1" customWidth="1"/>
    <col min="4" max="4" width="11.7109375" style="115" bestFit="1" customWidth="1"/>
    <col min="5" max="5" width="10.85546875" style="115" bestFit="1" customWidth="1"/>
    <col min="6" max="6" width="17.5703125" style="115" bestFit="1" customWidth="1"/>
    <col min="7" max="7" width="11.7109375" style="115" bestFit="1" customWidth="1"/>
    <col min="8" max="16384" width="32.140625" style="115"/>
  </cols>
  <sheetData>
    <row r="1" spans="1:8" x14ac:dyDescent="0.25">
      <c r="A1" s="187" t="s">
        <v>106</v>
      </c>
      <c r="B1" s="187"/>
      <c r="C1" s="187"/>
      <c r="D1" s="187"/>
      <c r="E1" s="187"/>
      <c r="F1" s="187"/>
      <c r="G1" s="187"/>
      <c r="H1" s="187"/>
    </row>
    <row r="3" spans="1:8" x14ac:dyDescent="0.25">
      <c r="A3" s="188" t="s">
        <v>101</v>
      </c>
      <c r="B3" s="188"/>
      <c r="C3" s="188"/>
    </row>
    <row r="4" spans="1:8" x14ac:dyDescent="0.25">
      <c r="A4" s="116" t="s">
        <v>105</v>
      </c>
      <c r="B4" s="116" t="s">
        <v>104</v>
      </c>
      <c r="C4" s="116" t="s">
        <v>103</v>
      </c>
    </row>
    <row r="5" spans="1:8" x14ac:dyDescent="0.25">
      <c r="A5" s="117" t="s">
        <v>102</v>
      </c>
      <c r="B5" s="118">
        <f>0.3*1.04</f>
        <v>0.312</v>
      </c>
      <c r="C5" s="118">
        <f>0.3*1.04*1.12</f>
        <v>0.34944000000000003</v>
      </c>
    </row>
    <row r="8" spans="1:8" ht="15.75" thickBot="1" x14ac:dyDescent="0.3"/>
    <row r="9" spans="1:8" ht="15.75" thickBot="1" x14ac:dyDescent="0.3">
      <c r="A9" s="119" t="s">
        <v>100</v>
      </c>
      <c r="B9" s="184" t="s">
        <v>81</v>
      </c>
      <c r="C9" s="185"/>
      <c r="D9" s="186"/>
      <c r="E9" s="184" t="s">
        <v>82</v>
      </c>
      <c r="F9" s="185"/>
      <c r="G9" s="186"/>
    </row>
    <row r="10" spans="1:8" ht="15.75" thickBot="1" x14ac:dyDescent="0.3">
      <c r="A10" s="120" t="s">
        <v>105</v>
      </c>
      <c r="B10" s="116" t="s">
        <v>104</v>
      </c>
      <c r="C10" s="121" t="s">
        <v>79</v>
      </c>
      <c r="D10" s="122" t="s">
        <v>80</v>
      </c>
      <c r="E10" s="116" t="s">
        <v>104</v>
      </c>
      <c r="F10" s="123" t="s">
        <v>79</v>
      </c>
      <c r="G10" s="124" t="s">
        <v>80</v>
      </c>
    </row>
    <row r="11" spans="1:8" x14ac:dyDescent="0.25">
      <c r="A11" s="125" t="s">
        <v>76</v>
      </c>
      <c r="B11" s="126">
        <v>0.26</v>
      </c>
      <c r="C11" s="127">
        <f>(25*1.07*1.04)/100</f>
        <v>0.2782</v>
      </c>
      <c r="D11" s="128">
        <f>(25*1.12*1.04)/100</f>
        <v>0.29120000000000007</v>
      </c>
      <c r="E11" s="129">
        <f t="shared" ref="E11:E12" si="0">0.15*1.04</f>
        <v>0.156</v>
      </c>
      <c r="F11" s="130">
        <f t="shared" ref="F11:F12" si="1">0.15*1.07*1.04</f>
        <v>0.16692000000000001</v>
      </c>
      <c r="G11" s="131">
        <f t="shared" ref="G11:G12" si="2">0.15*1.12*1.04</f>
        <v>0.17472000000000001</v>
      </c>
    </row>
    <row r="12" spans="1:8" x14ac:dyDescent="0.25">
      <c r="A12" s="132" t="s">
        <v>75</v>
      </c>
      <c r="B12" s="126">
        <f>0.3*1.04</f>
        <v>0.312</v>
      </c>
      <c r="C12" s="127">
        <f>0.3*1.04*1.07</f>
        <v>0.33384000000000003</v>
      </c>
      <c r="D12" s="128">
        <f>0.3*1.04*1.12</f>
        <v>0.34944000000000003</v>
      </c>
      <c r="E12" s="126">
        <f t="shared" si="0"/>
        <v>0.156</v>
      </c>
      <c r="F12" s="127">
        <f t="shared" si="1"/>
        <v>0.16692000000000001</v>
      </c>
      <c r="G12" s="128">
        <f t="shared" si="2"/>
        <v>0.17472000000000001</v>
      </c>
    </row>
    <row r="13" spans="1:8" x14ac:dyDescent="0.25">
      <c r="A13" s="132" t="s">
        <v>71</v>
      </c>
      <c r="B13" s="126">
        <v>0.26</v>
      </c>
      <c r="C13" s="127">
        <f>(25*1.07*1.04)/100</f>
        <v>0.2782</v>
      </c>
      <c r="D13" s="128">
        <f>(25*1.12*1.04)/100</f>
        <v>0.29120000000000007</v>
      </c>
      <c r="E13" s="126">
        <f>0.15*1.04</f>
        <v>0.156</v>
      </c>
      <c r="F13" s="127">
        <f>0.15*1.07*1.04</f>
        <v>0.16692000000000001</v>
      </c>
      <c r="G13" s="128">
        <f>0.15*1.12*1.04</f>
        <v>0.17472000000000001</v>
      </c>
    </row>
    <row r="14" spans="1:8" x14ac:dyDescent="0.25">
      <c r="A14" s="132" t="s">
        <v>72</v>
      </c>
      <c r="B14" s="126">
        <f>(22*1.1*1.04)/100</f>
        <v>0.25168000000000001</v>
      </c>
      <c r="C14" s="133">
        <f>B14</f>
        <v>0.25168000000000001</v>
      </c>
      <c r="D14" s="134">
        <f>C14</f>
        <v>0.25168000000000001</v>
      </c>
      <c r="E14" s="175"/>
      <c r="F14" s="176"/>
      <c r="G14" s="177"/>
    </row>
    <row r="15" spans="1:8" x14ac:dyDescent="0.25">
      <c r="A15" s="132" t="s">
        <v>73</v>
      </c>
      <c r="B15" s="126">
        <f>0.15*1.04*1.1</f>
        <v>0.1716</v>
      </c>
      <c r="C15" s="133">
        <f>B15</f>
        <v>0.1716</v>
      </c>
      <c r="D15" s="134">
        <f>C15</f>
        <v>0.1716</v>
      </c>
      <c r="E15" s="178"/>
      <c r="F15" s="179"/>
      <c r="G15" s="180"/>
    </row>
    <row r="16" spans="1:8" ht="15.75" thickBot="1" x14ac:dyDescent="0.3">
      <c r="A16" s="135" t="s">
        <v>74</v>
      </c>
      <c r="B16" s="136">
        <f>0.15*1.04</f>
        <v>0.156</v>
      </c>
      <c r="C16" s="137">
        <f>0.15*1.07*1.04</f>
        <v>0.16692000000000001</v>
      </c>
      <c r="D16" s="138">
        <f>0.15*1.12*1.04</f>
        <v>0.17472000000000001</v>
      </c>
      <c r="E16" s="181"/>
      <c r="F16" s="182"/>
      <c r="G16" s="183"/>
    </row>
  </sheetData>
  <mergeCells count="5">
    <mergeCell ref="E14:G16"/>
    <mergeCell ref="B9:D9"/>
    <mergeCell ref="E9:G9"/>
    <mergeCell ref="A1:H1"/>
    <mergeCell ref="A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54191-914C-448E-9802-72C33D0C0413}">
  <dimension ref="D1:K14"/>
  <sheetViews>
    <sheetView workbookViewId="0">
      <selection activeCell="G4" sqref="G4"/>
    </sheetView>
  </sheetViews>
  <sheetFormatPr defaultRowHeight="15" x14ac:dyDescent="0.25"/>
  <cols>
    <col min="5" max="6" width="11" bestFit="1" customWidth="1"/>
    <col min="9" max="9" width="12.5703125" bestFit="1" customWidth="1"/>
    <col min="10" max="10" width="11.7109375" bestFit="1" customWidth="1"/>
    <col min="11" max="11" width="11" bestFit="1" customWidth="1"/>
  </cols>
  <sheetData>
    <row r="1" spans="4:11" x14ac:dyDescent="0.25">
      <c r="E1" s="189" t="s">
        <v>87</v>
      </c>
      <c r="F1" s="189"/>
    </row>
    <row r="2" spans="4:11" x14ac:dyDescent="0.25">
      <c r="E2" t="s">
        <v>85</v>
      </c>
      <c r="F2" t="s">
        <v>86</v>
      </c>
      <c r="I2" t="s">
        <v>22</v>
      </c>
      <c r="J2" t="s">
        <v>29</v>
      </c>
      <c r="K2" t="s">
        <v>88</v>
      </c>
    </row>
    <row r="3" spans="4:11" x14ac:dyDescent="0.25">
      <c r="D3">
        <v>1</v>
      </c>
      <c r="E3" s="1">
        <v>100000</v>
      </c>
      <c r="F3" s="1">
        <v>100000</v>
      </c>
      <c r="H3" t="s">
        <v>4</v>
      </c>
      <c r="I3" s="1">
        <v>1450000</v>
      </c>
      <c r="J3" s="1">
        <v>100000</v>
      </c>
      <c r="K3" s="1">
        <v>205000</v>
      </c>
    </row>
    <row r="4" spans="4:11" x14ac:dyDescent="0.25">
      <c r="E4" s="1">
        <f>E3*25%</f>
        <v>25000</v>
      </c>
      <c r="F4" s="1">
        <f>F3*15%</f>
        <v>15000</v>
      </c>
      <c r="H4" t="s">
        <v>89</v>
      </c>
      <c r="I4" s="1">
        <v>100000</v>
      </c>
      <c r="J4" s="1">
        <v>250000</v>
      </c>
      <c r="K4" s="1">
        <v>75000</v>
      </c>
    </row>
    <row r="5" spans="4:11" x14ac:dyDescent="0.25">
      <c r="D5">
        <v>2</v>
      </c>
      <c r="E5" s="1">
        <f>E3-E4</f>
        <v>75000</v>
      </c>
      <c r="F5" s="1">
        <f>F3-F4</f>
        <v>85000</v>
      </c>
      <c r="H5" t="s">
        <v>90</v>
      </c>
      <c r="I5" s="1">
        <v>-50000</v>
      </c>
      <c r="J5" s="1">
        <v>-110000</v>
      </c>
      <c r="K5" s="1">
        <v>-30000</v>
      </c>
    </row>
    <row r="6" spans="4:11" x14ac:dyDescent="0.25">
      <c r="E6" s="1">
        <f>E5*25%</f>
        <v>18750</v>
      </c>
      <c r="F6" s="1">
        <f>F5*15%</f>
        <v>12750</v>
      </c>
      <c r="H6" t="s">
        <v>3</v>
      </c>
      <c r="I6" s="1">
        <f>SUM(I3:I5)</f>
        <v>1500000</v>
      </c>
      <c r="J6" s="1">
        <f t="shared" ref="J6:K6" si="0">SUM(J3:J5)</f>
        <v>240000</v>
      </c>
      <c r="K6" s="1">
        <f t="shared" si="0"/>
        <v>250000</v>
      </c>
    </row>
    <row r="7" spans="4:11" x14ac:dyDescent="0.25">
      <c r="D7">
        <v>3</v>
      </c>
      <c r="E7" s="1">
        <f>E5-E6</f>
        <v>56250</v>
      </c>
      <c r="F7" s="1">
        <f>F5-F6</f>
        <v>72250</v>
      </c>
      <c r="I7" s="1"/>
      <c r="J7" s="1"/>
      <c r="K7" s="1"/>
    </row>
    <row r="8" spans="4:11" x14ac:dyDescent="0.25">
      <c r="E8" s="1">
        <f>E7*25%</f>
        <v>14062.5</v>
      </c>
      <c r="F8" s="1">
        <f>F7*15%</f>
        <v>10837.5</v>
      </c>
    </row>
    <row r="9" spans="4:11" x14ac:dyDescent="0.25">
      <c r="D9">
        <v>4</v>
      </c>
      <c r="E9" s="1">
        <f>E7-E8</f>
        <v>42187.5</v>
      </c>
      <c r="F9" s="1">
        <f>F7-F8</f>
        <v>61412.5</v>
      </c>
    </row>
    <row r="10" spans="4:11" x14ac:dyDescent="0.25">
      <c r="E10" s="1">
        <f>E9*25%</f>
        <v>10546.875</v>
      </c>
      <c r="F10" s="1">
        <f>F9*15%</f>
        <v>9211.875</v>
      </c>
    </row>
    <row r="11" spans="4:11" x14ac:dyDescent="0.25">
      <c r="D11">
        <v>5</v>
      </c>
      <c r="E11" s="1">
        <f>E9-E10</f>
        <v>31640.625</v>
      </c>
      <c r="F11" s="1">
        <f>F9-F10</f>
        <v>52200.625</v>
      </c>
    </row>
    <row r="12" spans="4:11" x14ac:dyDescent="0.25">
      <c r="E12" s="1">
        <f>E11*25%</f>
        <v>7910.15625</v>
      </c>
      <c r="F12" s="1">
        <f>F11*15%</f>
        <v>7830.09375</v>
      </c>
    </row>
    <row r="13" spans="4:11" x14ac:dyDescent="0.25">
      <c r="D13">
        <v>6</v>
      </c>
      <c r="E13" s="1">
        <f>E11-E12</f>
        <v>23730.46875</v>
      </c>
      <c r="F13" s="1">
        <f>F11-F12</f>
        <v>44370.53125</v>
      </c>
    </row>
    <row r="14" spans="4:11" x14ac:dyDescent="0.25">
      <c r="E14" s="1">
        <f>E13*25%</f>
        <v>5932.6171875</v>
      </c>
      <c r="F14" s="1">
        <f>F13*15%</f>
        <v>6655.5796874999996</v>
      </c>
    </row>
  </sheetData>
  <mergeCells count="1">
    <mergeCell ref="E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COI &amp; DT &amp; Reco</vt:lpstr>
      <vt:lpstr>Ready Referencer</vt:lpstr>
      <vt:lpstr>Sheet3</vt:lpstr>
      <vt:lpstr>'COI &amp; DT &amp; Reco'!Print_Area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varsha</dc:creator>
  <cp:keywords/>
  <dc:description/>
  <cp:lastModifiedBy>Ashok Panchariya</cp:lastModifiedBy>
  <cp:revision/>
  <dcterms:created xsi:type="dcterms:W3CDTF">2016-02-04T12:50:27Z</dcterms:created>
  <dcterms:modified xsi:type="dcterms:W3CDTF">2020-10-30T11:13:50Z</dcterms:modified>
  <cp:category/>
  <cp:contentStatus/>
</cp:coreProperties>
</file>